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5"/>
  <workbookPr defaultThemeVersion="166925"/>
  <mc:AlternateContent xmlns:mc="http://schemas.openxmlformats.org/markup-compatibility/2006">
    <mc:Choice Requires="x15">
      <x15ac:absPath xmlns:x15ac="http://schemas.microsoft.com/office/spreadsheetml/2010/11/ac" url="/Users/morganmoench/Desktop/"/>
    </mc:Choice>
  </mc:AlternateContent>
  <xr:revisionPtr revIDLastSave="0" documentId="13_ncr:1_{CF3E6C16-C88A-8D4F-BA0F-3CCEF448A6D2}" xr6:coauthVersionLast="47" xr6:coauthVersionMax="47" xr10:uidLastSave="{00000000-0000-0000-0000-000000000000}"/>
  <bookViews>
    <workbookView xWindow="340" yWindow="500" windowWidth="28040" windowHeight="16940" xr2:uid="{5556FA88-EE6E-DB44-A98E-D6961993383C}"/>
  </bookViews>
  <sheets>
    <sheet name="Getting Started" sheetId="1" r:id="rId1"/>
    <sheet name="Portfolio Dashboard" sheetId="7" r:id="rId2"/>
    <sheet name="Investment List" sheetId="4" r:id="rId3"/>
    <sheet name="Transaction List" sheetId="3" r:id="rId4"/>
    <sheet name="Fund Analysis"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0" i="4" l="1"/>
  <c r="H10" i="4"/>
  <c r="I10" i="4" a="1"/>
  <c r="I10" i="4" s="1"/>
  <c r="G11" i="4"/>
  <c r="H11" i="4"/>
  <c r="I11" i="4" a="1"/>
  <c r="I11" i="4" s="1"/>
  <c r="G12" i="4"/>
  <c r="H12" i="4"/>
  <c r="I12" i="4" a="1"/>
  <c r="I12" i="4" s="1"/>
  <c r="G13" i="4"/>
  <c r="H13" i="4"/>
  <c r="I13" i="4" a="1"/>
  <c r="I13" i="4" s="1"/>
  <c r="G14" i="4"/>
  <c r="F14" i="4" s="1"/>
  <c r="H14" i="4"/>
  <c r="I14" i="4" a="1"/>
  <c r="I14" i="4" s="1"/>
  <c r="G9" i="4"/>
  <c r="H9" i="4"/>
  <c r="G36" i="3"/>
  <c r="G32" i="3"/>
  <c r="G13" i="3"/>
  <c r="E14" i="4" a="1"/>
  <c r="E14" i="4" s="1"/>
  <c r="G10" i="3"/>
  <c r="H10" i="3" s="1"/>
  <c r="H11" i="3" s="1"/>
  <c r="H12" i="3" s="1"/>
  <c r="H13" i="3" s="1"/>
  <c r="G11" i="3"/>
  <c r="G12" i="3"/>
  <c r="G14" i="3"/>
  <c r="G15" i="3"/>
  <c r="G16" i="3"/>
  <c r="G17" i="3"/>
  <c r="G18" i="3"/>
  <c r="G19" i="3"/>
  <c r="G20" i="3"/>
  <c r="G21" i="3"/>
  <c r="G22" i="3"/>
  <c r="G23" i="3"/>
  <c r="G24" i="3"/>
  <c r="G25" i="3"/>
  <c r="G26" i="3"/>
  <c r="G27" i="3"/>
  <c r="G28" i="3"/>
  <c r="G29" i="3"/>
  <c r="G30" i="3"/>
  <c r="G31" i="3"/>
  <c r="G33" i="3"/>
  <c r="G34" i="3"/>
  <c r="G35" i="3"/>
  <c r="G37" i="3"/>
  <c r="E9" i="4" a="1"/>
  <c r="E9" i="4" s="1"/>
  <c r="I9" i="4" a="1"/>
  <c r="I9" i="4" s="1"/>
  <c r="D11" i="6" a="1"/>
  <c r="D11" i="6" s="1"/>
  <c r="E10" i="4" a="1"/>
  <c r="E10" i="4" s="1"/>
  <c r="E11" i="4" a="1"/>
  <c r="E11" i="4" s="1"/>
  <c r="E12" i="4" a="1"/>
  <c r="E12" i="4" s="1"/>
  <c r="E13" i="4" a="1"/>
  <c r="E13" i="4" s="1"/>
  <c r="H14" i="3" l="1"/>
  <c r="H15" i="3" s="1"/>
  <c r="H16" i="3" s="1"/>
  <c r="H17" i="3" s="1"/>
  <c r="H18" i="3" s="1"/>
  <c r="H19" i="3" s="1"/>
  <c r="H20" i="3" s="1"/>
  <c r="H21" i="3" s="1"/>
  <c r="H22" i="3" s="1"/>
  <c r="H23" i="3" s="1"/>
  <c r="H24" i="3" s="1"/>
  <c r="H25" i="3" s="1"/>
  <c r="H26" i="3" s="1"/>
  <c r="H27" i="3" s="1"/>
  <c r="H28" i="3" s="1"/>
  <c r="H29" i="3" s="1"/>
  <c r="H30" i="3" s="1"/>
  <c r="H31" i="3" s="1"/>
  <c r="H32" i="3" s="1"/>
  <c r="H33" i="3" s="1"/>
  <c r="H34" i="3" s="1"/>
  <c r="H35" i="3" s="1"/>
  <c r="H36" i="3" s="1"/>
  <c r="H37" i="3" s="1"/>
  <c r="F9" i="4"/>
  <c r="N11" i="4"/>
  <c r="O11" i="4" s="1" a="1"/>
  <c r="O11" i="4" s="1"/>
  <c r="J13" i="4"/>
  <c r="J14" i="4"/>
  <c r="J12" i="4"/>
  <c r="J11" i="4"/>
  <c r="L13" i="4"/>
  <c r="N10" i="4"/>
  <c r="O10" i="4" s="1" a="1"/>
  <c r="O10" i="4" s="1"/>
  <c r="J10" i="4"/>
  <c r="N13" i="4"/>
  <c r="O13" i="4" s="1" a="1"/>
  <c r="O13" i="4" s="1"/>
  <c r="N9" i="4"/>
  <c r="O9" i="4" s="1" a="1"/>
  <c r="O9" i="4" s="1"/>
  <c r="N12" i="4"/>
  <c r="O12" i="4" s="1" a="1"/>
  <c r="O12" i="4" s="1"/>
  <c r="M11" i="4"/>
  <c r="K14" i="4"/>
  <c r="M14" i="4"/>
  <c r="L14" i="4"/>
  <c r="L11" i="4"/>
  <c r="L12" i="4"/>
  <c r="L10" i="4"/>
  <c r="K13" i="4"/>
  <c r="M13" i="4"/>
  <c r="M12" i="4"/>
  <c r="K12" i="4"/>
  <c r="K10" i="4"/>
  <c r="M10" i="4"/>
  <c r="K11" i="4"/>
  <c r="N14" i="4"/>
  <c r="O14" i="4" s="1" a="1"/>
  <c r="O14" i="4" s="1"/>
  <c r="L9" i="4"/>
  <c r="K9" i="4"/>
  <c r="J9" i="4"/>
  <c r="M9" i="4"/>
  <c r="D9" i="7" l="1"/>
  <c r="L11" i="3"/>
  <c r="M11" i="3"/>
  <c r="L12" i="3"/>
  <c r="M12" i="3"/>
  <c r="L13" i="3"/>
  <c r="M13" i="3"/>
  <c r="L14" i="3"/>
  <c r="M14" i="3"/>
  <c r="L15" i="3"/>
  <c r="M15" i="3"/>
  <c r="L16" i="3"/>
  <c r="M16" i="3"/>
  <c r="L17" i="3"/>
  <c r="M17" i="3"/>
  <c r="L18" i="3"/>
  <c r="M18" i="3"/>
  <c r="L19" i="3"/>
  <c r="M19" i="3"/>
  <c r="L20" i="3"/>
  <c r="M20" i="3"/>
  <c r="L21" i="3"/>
  <c r="M21" i="3"/>
  <c r="L22" i="3"/>
  <c r="M22" i="3"/>
  <c r="L23" i="3"/>
  <c r="M23" i="3"/>
  <c r="L24" i="3"/>
  <c r="M24" i="3"/>
  <c r="L25" i="3"/>
  <c r="M25" i="3"/>
  <c r="L26" i="3"/>
  <c r="M26" i="3"/>
  <c r="L27" i="3"/>
  <c r="M27" i="3"/>
  <c r="L28" i="3"/>
  <c r="M28" i="3"/>
  <c r="L29" i="3"/>
  <c r="M29" i="3"/>
  <c r="L30" i="3"/>
  <c r="M30" i="3"/>
  <c r="L31" i="3"/>
  <c r="M31" i="3"/>
  <c r="L32" i="3"/>
  <c r="M32" i="3"/>
  <c r="L33" i="3"/>
  <c r="M33" i="3"/>
  <c r="L34" i="3"/>
  <c r="M34" i="3"/>
  <c r="L35" i="3"/>
  <c r="M35" i="3"/>
  <c r="L36" i="3"/>
  <c r="M36" i="3"/>
  <c r="L37" i="3"/>
  <c r="M37" i="3"/>
  <c r="L38" i="3"/>
  <c r="M38" i="3"/>
  <c r="L39" i="3"/>
  <c r="M39" i="3"/>
  <c r="L40" i="3"/>
  <c r="M40" i="3"/>
  <c r="L41" i="3"/>
  <c r="M41" i="3"/>
  <c r="L42" i="3"/>
  <c r="M42" i="3"/>
  <c r="L43" i="3"/>
  <c r="M43" i="3"/>
  <c r="L44" i="3"/>
  <c r="M44" i="3"/>
  <c r="L45" i="3"/>
  <c r="M45" i="3"/>
  <c r="L46" i="3"/>
  <c r="M46" i="3"/>
  <c r="L47" i="3"/>
  <c r="M47" i="3"/>
  <c r="L48" i="3"/>
  <c r="M48" i="3"/>
  <c r="L49" i="3"/>
  <c r="M49" i="3"/>
  <c r="L50" i="3"/>
  <c r="M50" i="3"/>
  <c r="L51" i="3"/>
  <c r="M51" i="3"/>
  <c r="L52" i="3"/>
  <c r="M52" i="3"/>
  <c r="L53" i="3"/>
  <c r="M53" i="3"/>
  <c r="L54" i="3"/>
  <c r="M54" i="3"/>
  <c r="L55" i="3"/>
  <c r="M55" i="3"/>
  <c r="L56" i="3"/>
  <c r="M56" i="3"/>
  <c r="L57" i="3"/>
  <c r="M57" i="3"/>
  <c r="L58" i="3"/>
  <c r="M58" i="3"/>
  <c r="L59" i="3"/>
  <c r="M59" i="3"/>
  <c r="L60" i="3"/>
  <c r="M60" i="3"/>
  <c r="L61" i="3"/>
  <c r="M61" i="3"/>
  <c r="L62" i="3"/>
  <c r="M62" i="3"/>
  <c r="L63" i="3"/>
  <c r="M63" i="3"/>
  <c r="L64" i="3"/>
  <c r="M64" i="3"/>
  <c r="L65" i="3"/>
  <c r="M65" i="3"/>
  <c r="L66" i="3"/>
  <c r="M66" i="3"/>
  <c r="L67" i="3"/>
  <c r="M67" i="3"/>
  <c r="L68" i="3"/>
  <c r="M68" i="3"/>
  <c r="L69" i="3"/>
  <c r="M69" i="3"/>
  <c r="L70" i="3"/>
  <c r="M70" i="3"/>
  <c r="L71" i="3"/>
  <c r="M71" i="3"/>
  <c r="L72" i="3"/>
  <c r="M72" i="3"/>
  <c r="L73" i="3"/>
  <c r="M73" i="3"/>
  <c r="L74" i="3"/>
  <c r="M74" i="3"/>
  <c r="L75" i="3"/>
  <c r="M75" i="3"/>
  <c r="L76" i="3"/>
  <c r="M76" i="3"/>
  <c r="L77" i="3"/>
  <c r="M77" i="3"/>
  <c r="L78" i="3"/>
  <c r="M78" i="3"/>
  <c r="L79" i="3"/>
  <c r="M79" i="3"/>
  <c r="L80" i="3"/>
  <c r="M80" i="3"/>
  <c r="L81" i="3"/>
  <c r="M81" i="3"/>
  <c r="L82" i="3"/>
  <c r="M82" i="3"/>
  <c r="L83" i="3"/>
  <c r="M83" i="3"/>
  <c r="L84" i="3"/>
  <c r="M84" i="3"/>
  <c r="L85" i="3"/>
  <c r="M85" i="3"/>
  <c r="L86" i="3"/>
  <c r="M86" i="3"/>
  <c r="L87" i="3"/>
  <c r="M87" i="3"/>
  <c r="L88" i="3"/>
  <c r="M88" i="3"/>
  <c r="L89" i="3"/>
  <c r="M89" i="3"/>
  <c r="L90" i="3"/>
  <c r="M90" i="3"/>
  <c r="L91" i="3"/>
  <c r="M91" i="3"/>
  <c r="L92" i="3"/>
  <c r="M92" i="3"/>
  <c r="L93" i="3"/>
  <c r="M93" i="3"/>
  <c r="L94" i="3"/>
  <c r="M94" i="3"/>
  <c r="L95" i="3"/>
  <c r="M95" i="3"/>
  <c r="L96" i="3"/>
  <c r="M96" i="3"/>
  <c r="L97" i="3"/>
  <c r="M97" i="3"/>
  <c r="L98" i="3"/>
  <c r="M98" i="3"/>
  <c r="L99" i="3"/>
  <c r="M99" i="3"/>
  <c r="L100" i="3"/>
  <c r="M100" i="3"/>
  <c r="L101" i="3"/>
  <c r="M101" i="3"/>
  <c r="L102" i="3"/>
  <c r="M102" i="3"/>
  <c r="L103" i="3"/>
  <c r="M103" i="3"/>
  <c r="L104" i="3"/>
  <c r="M104" i="3"/>
  <c r="L105" i="3"/>
  <c r="M105" i="3"/>
  <c r="L106" i="3"/>
  <c r="M106" i="3"/>
  <c r="L107" i="3"/>
  <c r="M107" i="3"/>
  <c r="L108" i="3"/>
  <c r="M108" i="3"/>
  <c r="L109" i="3"/>
  <c r="M109" i="3"/>
  <c r="L110" i="3"/>
  <c r="M110" i="3"/>
  <c r="L111" i="3"/>
  <c r="M111" i="3"/>
  <c r="L112" i="3"/>
  <c r="M112" i="3"/>
  <c r="L113" i="3"/>
  <c r="M113" i="3"/>
  <c r="L114" i="3"/>
  <c r="M114" i="3"/>
  <c r="L115" i="3"/>
  <c r="M115" i="3"/>
  <c r="L116" i="3"/>
  <c r="M116" i="3"/>
  <c r="L117" i="3"/>
  <c r="M117" i="3"/>
  <c r="L118" i="3"/>
  <c r="M118" i="3"/>
  <c r="L119" i="3"/>
  <c r="M119" i="3"/>
  <c r="L120" i="3"/>
  <c r="M120" i="3"/>
  <c r="L121" i="3"/>
  <c r="M121" i="3"/>
  <c r="L122" i="3"/>
  <c r="M122" i="3"/>
  <c r="L123" i="3"/>
  <c r="M123" i="3"/>
  <c r="L124" i="3"/>
  <c r="M124" i="3"/>
  <c r="L125" i="3"/>
  <c r="M125" i="3"/>
  <c r="L126" i="3"/>
  <c r="M126" i="3"/>
  <c r="L127" i="3"/>
  <c r="M127" i="3"/>
  <c r="L128" i="3"/>
  <c r="M128" i="3"/>
  <c r="L129" i="3"/>
  <c r="M129" i="3"/>
  <c r="L130" i="3"/>
  <c r="M130" i="3"/>
  <c r="L131" i="3"/>
  <c r="M131" i="3"/>
  <c r="L132" i="3"/>
  <c r="M132" i="3"/>
  <c r="L133" i="3"/>
  <c r="M133" i="3"/>
  <c r="L134" i="3"/>
  <c r="M134" i="3"/>
  <c r="L135" i="3"/>
  <c r="M135" i="3"/>
  <c r="L136" i="3"/>
  <c r="M136" i="3"/>
  <c r="L137" i="3"/>
  <c r="M137" i="3"/>
  <c r="L138" i="3"/>
  <c r="M138" i="3"/>
  <c r="L139" i="3"/>
  <c r="M139" i="3"/>
  <c r="L140" i="3"/>
  <c r="M140" i="3"/>
  <c r="L141" i="3"/>
  <c r="M141" i="3"/>
  <c r="L142" i="3"/>
  <c r="M142" i="3"/>
  <c r="L143" i="3"/>
  <c r="M143" i="3"/>
  <c r="L144" i="3"/>
  <c r="M144" i="3"/>
  <c r="L145" i="3"/>
  <c r="M145" i="3"/>
  <c r="L146" i="3"/>
  <c r="M146" i="3"/>
  <c r="L147" i="3"/>
  <c r="M147" i="3"/>
  <c r="L148" i="3"/>
  <c r="M148" i="3"/>
  <c r="L149" i="3"/>
  <c r="M149" i="3"/>
  <c r="L150" i="3"/>
  <c r="M150" i="3"/>
  <c r="L151" i="3"/>
  <c r="M151" i="3"/>
  <c r="L152" i="3"/>
  <c r="M152" i="3"/>
  <c r="L153" i="3"/>
  <c r="M153" i="3"/>
  <c r="L154" i="3"/>
  <c r="M154" i="3"/>
  <c r="L155" i="3"/>
  <c r="M155" i="3"/>
  <c r="L156" i="3"/>
  <c r="M156" i="3"/>
  <c r="L157" i="3"/>
  <c r="M157" i="3"/>
  <c r="L158" i="3"/>
  <c r="M158" i="3"/>
  <c r="L159" i="3"/>
  <c r="M159" i="3"/>
  <c r="L160" i="3"/>
  <c r="M160" i="3"/>
  <c r="L161" i="3"/>
  <c r="M161" i="3"/>
  <c r="L162" i="3"/>
  <c r="M162" i="3"/>
  <c r="L163" i="3"/>
  <c r="M163" i="3"/>
  <c r="L164" i="3"/>
  <c r="M164" i="3"/>
  <c r="L165" i="3"/>
  <c r="M165" i="3"/>
  <c r="L166" i="3"/>
  <c r="M166" i="3"/>
  <c r="L167" i="3"/>
  <c r="M167" i="3"/>
  <c r="L168" i="3"/>
  <c r="M168" i="3"/>
  <c r="L169" i="3"/>
  <c r="M169" i="3"/>
  <c r="L170" i="3"/>
  <c r="M170" i="3"/>
  <c r="L171" i="3"/>
  <c r="M171" i="3"/>
  <c r="L172" i="3"/>
  <c r="M172" i="3"/>
  <c r="L173" i="3"/>
  <c r="M173" i="3"/>
  <c r="L174" i="3"/>
  <c r="M174" i="3"/>
  <c r="L175" i="3"/>
  <c r="M175" i="3"/>
  <c r="L176" i="3"/>
  <c r="M176" i="3"/>
  <c r="L177" i="3"/>
  <c r="M177" i="3"/>
  <c r="L178" i="3"/>
  <c r="M178" i="3"/>
  <c r="L179" i="3"/>
  <c r="M179" i="3"/>
  <c r="L180" i="3"/>
  <c r="M180" i="3"/>
  <c r="L181" i="3"/>
  <c r="M181" i="3"/>
  <c r="L182" i="3"/>
  <c r="M182" i="3"/>
  <c r="L183" i="3"/>
  <c r="M183" i="3"/>
  <c r="L184" i="3"/>
  <c r="M184" i="3"/>
  <c r="L185" i="3"/>
  <c r="M185" i="3"/>
  <c r="L186" i="3"/>
  <c r="M186" i="3"/>
  <c r="L187" i="3"/>
  <c r="M187" i="3"/>
  <c r="L188" i="3"/>
  <c r="M188" i="3"/>
  <c r="L189" i="3"/>
  <c r="M189" i="3"/>
  <c r="L190" i="3"/>
  <c r="M190" i="3"/>
  <c r="L191" i="3"/>
  <c r="M191" i="3"/>
  <c r="L192" i="3"/>
  <c r="M192" i="3"/>
  <c r="L193" i="3"/>
  <c r="M193" i="3"/>
  <c r="L194" i="3"/>
  <c r="M194" i="3"/>
  <c r="L195" i="3"/>
  <c r="M195" i="3"/>
  <c r="L196" i="3"/>
  <c r="M196" i="3"/>
  <c r="L197" i="3"/>
  <c r="M197" i="3"/>
  <c r="L198" i="3"/>
  <c r="M198" i="3"/>
  <c r="L199" i="3"/>
  <c r="M199" i="3"/>
  <c r="L200" i="3"/>
  <c r="M200" i="3"/>
  <c r="L201" i="3"/>
  <c r="M201" i="3"/>
  <c r="L202" i="3"/>
  <c r="M202" i="3"/>
  <c r="L203" i="3"/>
  <c r="M203" i="3"/>
  <c r="L204" i="3"/>
  <c r="M204" i="3"/>
  <c r="L205" i="3"/>
  <c r="M205" i="3"/>
  <c r="L206" i="3"/>
  <c r="M206" i="3"/>
  <c r="L207" i="3"/>
  <c r="M207" i="3"/>
  <c r="L208" i="3"/>
  <c r="M208" i="3"/>
  <c r="L209" i="3"/>
  <c r="M209" i="3"/>
  <c r="L210" i="3"/>
  <c r="M210" i="3"/>
  <c r="L211" i="3"/>
  <c r="M211" i="3"/>
  <c r="L212" i="3"/>
  <c r="M212" i="3"/>
  <c r="L213" i="3"/>
  <c r="M213" i="3"/>
  <c r="L214" i="3"/>
  <c r="M214" i="3"/>
  <c r="L215" i="3"/>
  <c r="M215" i="3"/>
  <c r="L216" i="3"/>
  <c r="M216" i="3"/>
  <c r="L217" i="3"/>
  <c r="M217" i="3"/>
  <c r="L218" i="3"/>
  <c r="M218" i="3"/>
  <c r="L219" i="3"/>
  <c r="M219" i="3"/>
  <c r="L220" i="3"/>
  <c r="M220" i="3"/>
  <c r="L221" i="3"/>
  <c r="M221" i="3"/>
  <c r="L222" i="3"/>
  <c r="M222" i="3"/>
  <c r="L223" i="3"/>
  <c r="M223" i="3"/>
  <c r="L224" i="3"/>
  <c r="M224" i="3"/>
  <c r="L225" i="3"/>
  <c r="M225" i="3"/>
  <c r="L226" i="3"/>
  <c r="M226" i="3"/>
  <c r="L227" i="3"/>
  <c r="M227" i="3"/>
  <c r="L228" i="3"/>
  <c r="M228" i="3"/>
  <c r="L229" i="3"/>
  <c r="M229" i="3"/>
  <c r="L230" i="3"/>
  <c r="M230" i="3"/>
  <c r="L231" i="3"/>
  <c r="M231" i="3"/>
  <c r="L232" i="3"/>
  <c r="M232" i="3"/>
  <c r="L233" i="3"/>
  <c r="M233" i="3"/>
  <c r="L234" i="3"/>
  <c r="M234" i="3"/>
  <c r="L235" i="3"/>
  <c r="M235" i="3"/>
  <c r="L236" i="3"/>
  <c r="M236" i="3"/>
  <c r="L237" i="3"/>
  <c r="M237" i="3"/>
  <c r="L238" i="3"/>
  <c r="M238" i="3"/>
  <c r="L239" i="3"/>
  <c r="M239" i="3"/>
  <c r="L240" i="3"/>
  <c r="M240" i="3"/>
  <c r="L241" i="3"/>
  <c r="M241" i="3"/>
  <c r="L242" i="3"/>
  <c r="M242" i="3"/>
  <c r="L243" i="3"/>
  <c r="M243" i="3"/>
  <c r="L244" i="3"/>
  <c r="M244" i="3"/>
  <c r="L245" i="3"/>
  <c r="M245" i="3"/>
  <c r="L246" i="3"/>
  <c r="M246" i="3"/>
  <c r="L247" i="3"/>
  <c r="M247" i="3"/>
  <c r="L248" i="3"/>
  <c r="M248" i="3"/>
  <c r="L249" i="3"/>
  <c r="M249" i="3"/>
  <c r="L250" i="3"/>
  <c r="M250" i="3"/>
  <c r="L251" i="3"/>
  <c r="M251" i="3"/>
  <c r="L252" i="3"/>
  <c r="M252" i="3"/>
  <c r="L253" i="3"/>
  <c r="M253" i="3"/>
  <c r="L254" i="3"/>
  <c r="M254" i="3"/>
  <c r="L255" i="3"/>
  <c r="M255" i="3"/>
  <c r="L256" i="3"/>
  <c r="M256" i="3"/>
  <c r="L257" i="3"/>
  <c r="M257" i="3"/>
  <c r="L258" i="3"/>
  <c r="M258" i="3"/>
  <c r="L259" i="3"/>
  <c r="M259" i="3"/>
  <c r="L260" i="3"/>
  <c r="M260" i="3"/>
  <c r="L261" i="3"/>
  <c r="M261" i="3"/>
  <c r="L262" i="3"/>
  <c r="M262" i="3"/>
  <c r="L263" i="3"/>
  <c r="M263" i="3"/>
  <c r="L264" i="3"/>
  <c r="M264" i="3"/>
  <c r="L265" i="3"/>
  <c r="M265" i="3"/>
  <c r="L266" i="3"/>
  <c r="M266" i="3"/>
  <c r="L267" i="3"/>
  <c r="M267" i="3"/>
  <c r="L268" i="3"/>
  <c r="M268" i="3"/>
  <c r="L269" i="3"/>
  <c r="M269" i="3"/>
  <c r="L270" i="3"/>
  <c r="M270" i="3"/>
  <c r="L271" i="3"/>
  <c r="M271" i="3"/>
  <c r="L272" i="3"/>
  <c r="M272" i="3"/>
  <c r="L273" i="3"/>
  <c r="M273" i="3"/>
  <c r="L274" i="3"/>
  <c r="M274" i="3"/>
  <c r="L275" i="3"/>
  <c r="M275" i="3"/>
  <c r="L276" i="3"/>
  <c r="M276" i="3"/>
  <c r="L277" i="3"/>
  <c r="M277" i="3"/>
  <c r="L278" i="3"/>
  <c r="M278" i="3"/>
  <c r="L279" i="3"/>
  <c r="M279" i="3"/>
  <c r="L280" i="3"/>
  <c r="M280" i="3"/>
  <c r="L281" i="3"/>
  <c r="M281" i="3"/>
  <c r="L282" i="3"/>
  <c r="M282" i="3"/>
  <c r="L283" i="3"/>
  <c r="M283" i="3"/>
  <c r="L284" i="3"/>
  <c r="M284" i="3"/>
  <c r="L285" i="3"/>
  <c r="M285" i="3"/>
  <c r="L286" i="3"/>
  <c r="M286" i="3"/>
  <c r="L287" i="3"/>
  <c r="M287" i="3"/>
  <c r="L288" i="3"/>
  <c r="M288" i="3"/>
  <c r="L289" i="3"/>
  <c r="M289" i="3"/>
  <c r="L290" i="3"/>
  <c r="M290" i="3"/>
  <c r="L291" i="3"/>
  <c r="M291" i="3"/>
  <c r="L292" i="3"/>
  <c r="M292" i="3"/>
  <c r="L293" i="3"/>
  <c r="M293" i="3"/>
  <c r="L294" i="3"/>
  <c r="M294" i="3"/>
  <c r="L295" i="3"/>
  <c r="M295" i="3"/>
  <c r="L296" i="3"/>
  <c r="M296" i="3"/>
  <c r="L297" i="3"/>
  <c r="M297" i="3"/>
  <c r="L298" i="3"/>
  <c r="M298" i="3"/>
  <c r="L299" i="3"/>
  <c r="M299" i="3"/>
  <c r="L300" i="3"/>
  <c r="M300" i="3"/>
  <c r="L301" i="3"/>
  <c r="M301" i="3"/>
  <c r="L302" i="3"/>
  <c r="M302" i="3"/>
  <c r="L303" i="3"/>
  <c r="M303" i="3"/>
  <c r="L304" i="3"/>
  <c r="M304" i="3"/>
  <c r="L305" i="3"/>
  <c r="M305" i="3"/>
  <c r="L306" i="3"/>
  <c r="M306" i="3"/>
  <c r="L307" i="3"/>
  <c r="M307" i="3"/>
  <c r="L308" i="3"/>
  <c r="M308" i="3"/>
  <c r="L309" i="3"/>
  <c r="M309" i="3"/>
  <c r="L310" i="3"/>
  <c r="M310" i="3"/>
  <c r="L311" i="3"/>
  <c r="M311" i="3"/>
  <c r="L312" i="3"/>
  <c r="M312" i="3"/>
  <c r="L313" i="3"/>
  <c r="M313" i="3"/>
  <c r="L314" i="3"/>
  <c r="M314" i="3"/>
  <c r="L315" i="3"/>
  <c r="M315" i="3"/>
  <c r="L316" i="3"/>
  <c r="M316" i="3"/>
  <c r="L317" i="3"/>
  <c r="M317" i="3"/>
  <c r="L318" i="3"/>
  <c r="M318" i="3"/>
  <c r="L319" i="3"/>
  <c r="M319" i="3"/>
  <c r="L320" i="3"/>
  <c r="M320" i="3"/>
  <c r="L321" i="3"/>
  <c r="M321" i="3"/>
  <c r="L322" i="3"/>
  <c r="M322" i="3"/>
  <c r="L323" i="3"/>
  <c r="M323" i="3"/>
  <c r="L324" i="3"/>
  <c r="M324" i="3"/>
  <c r="L325" i="3"/>
  <c r="M325" i="3"/>
  <c r="L326" i="3"/>
  <c r="M326" i="3"/>
  <c r="L327" i="3"/>
  <c r="M327" i="3"/>
  <c r="L328" i="3"/>
  <c r="M328" i="3"/>
  <c r="L329" i="3"/>
  <c r="M329" i="3"/>
  <c r="L330" i="3"/>
  <c r="M330" i="3"/>
  <c r="L331" i="3"/>
  <c r="M331" i="3"/>
  <c r="L332" i="3"/>
  <c r="M332" i="3"/>
  <c r="L333" i="3"/>
  <c r="M333" i="3"/>
  <c r="L334" i="3"/>
  <c r="M334" i="3"/>
  <c r="L335" i="3"/>
  <c r="M335" i="3"/>
  <c r="L336" i="3"/>
  <c r="M336" i="3"/>
  <c r="L337" i="3"/>
  <c r="M337" i="3"/>
  <c r="L338" i="3"/>
  <c r="M338" i="3"/>
  <c r="L339" i="3"/>
  <c r="M339" i="3"/>
  <c r="L340" i="3"/>
  <c r="M340" i="3"/>
  <c r="L341" i="3"/>
  <c r="M341" i="3"/>
  <c r="L342" i="3"/>
  <c r="M342" i="3"/>
  <c r="L343" i="3"/>
  <c r="M343" i="3"/>
  <c r="L344" i="3"/>
  <c r="M344" i="3"/>
  <c r="L345" i="3"/>
  <c r="M345" i="3"/>
  <c r="L346" i="3"/>
  <c r="M346" i="3"/>
  <c r="L347" i="3"/>
  <c r="M347" i="3"/>
  <c r="L348" i="3"/>
  <c r="M348" i="3"/>
  <c r="L349" i="3"/>
  <c r="M349" i="3"/>
  <c r="L350" i="3"/>
  <c r="M350" i="3"/>
  <c r="L351" i="3"/>
  <c r="M351" i="3"/>
  <c r="L352" i="3"/>
  <c r="M352" i="3"/>
  <c r="L353" i="3"/>
  <c r="M353" i="3"/>
  <c r="L354" i="3"/>
  <c r="M354" i="3"/>
  <c r="L355" i="3"/>
  <c r="M355" i="3"/>
  <c r="L356" i="3"/>
  <c r="M356" i="3"/>
  <c r="L357" i="3"/>
  <c r="M357" i="3"/>
  <c r="L358" i="3"/>
  <c r="M358" i="3"/>
  <c r="L359" i="3"/>
  <c r="M359" i="3"/>
  <c r="L360" i="3"/>
  <c r="M360" i="3"/>
  <c r="L361" i="3"/>
  <c r="M361" i="3"/>
  <c r="L362" i="3"/>
  <c r="M362" i="3"/>
  <c r="L363" i="3"/>
  <c r="M363" i="3"/>
  <c r="L364" i="3"/>
  <c r="M364" i="3"/>
  <c r="L365" i="3"/>
  <c r="M365" i="3"/>
  <c r="L366" i="3"/>
  <c r="M366" i="3"/>
  <c r="L367" i="3"/>
  <c r="M367" i="3"/>
  <c r="L368" i="3"/>
  <c r="M368" i="3"/>
  <c r="L369" i="3"/>
  <c r="M369" i="3"/>
  <c r="L370" i="3"/>
  <c r="M370" i="3"/>
  <c r="L371" i="3"/>
  <c r="M371" i="3"/>
  <c r="L372" i="3"/>
  <c r="M372" i="3"/>
  <c r="L373" i="3"/>
  <c r="M373" i="3"/>
  <c r="L374" i="3"/>
  <c r="M374" i="3"/>
  <c r="L375" i="3"/>
  <c r="M375" i="3"/>
  <c r="L376" i="3"/>
  <c r="M376" i="3"/>
  <c r="L377" i="3"/>
  <c r="M377" i="3"/>
  <c r="L378" i="3"/>
  <c r="M378" i="3"/>
  <c r="L379" i="3"/>
  <c r="M379" i="3"/>
  <c r="L380" i="3"/>
  <c r="M380" i="3"/>
  <c r="L381" i="3"/>
  <c r="M381" i="3"/>
  <c r="L382" i="3"/>
  <c r="M382" i="3"/>
  <c r="L383" i="3"/>
  <c r="M383" i="3"/>
  <c r="L384" i="3"/>
  <c r="M384" i="3"/>
  <c r="L385" i="3"/>
  <c r="M385" i="3"/>
  <c r="L386" i="3"/>
  <c r="M386" i="3"/>
  <c r="L387" i="3"/>
  <c r="M387" i="3"/>
  <c r="L388" i="3"/>
  <c r="M388" i="3"/>
  <c r="L389" i="3"/>
  <c r="M389" i="3"/>
  <c r="L390" i="3"/>
  <c r="M390" i="3"/>
  <c r="L391" i="3"/>
  <c r="M391" i="3"/>
  <c r="L392" i="3"/>
  <c r="M392" i="3"/>
  <c r="L393" i="3"/>
  <c r="M393" i="3"/>
  <c r="L394" i="3"/>
  <c r="M394" i="3"/>
  <c r="L395" i="3"/>
  <c r="M395" i="3"/>
  <c r="L396" i="3"/>
  <c r="M396" i="3"/>
  <c r="L397" i="3"/>
  <c r="M397" i="3"/>
  <c r="L398" i="3"/>
  <c r="M398" i="3"/>
  <c r="L399" i="3"/>
  <c r="M399" i="3"/>
  <c r="L400" i="3"/>
  <c r="M400" i="3"/>
  <c r="L401" i="3"/>
  <c r="M401" i="3"/>
  <c r="L402" i="3"/>
  <c r="M402" i="3"/>
  <c r="L403" i="3"/>
  <c r="M403" i="3"/>
  <c r="L404" i="3"/>
  <c r="M404" i="3"/>
  <c r="L405" i="3"/>
  <c r="M405" i="3"/>
  <c r="L406" i="3"/>
  <c r="M406" i="3"/>
  <c r="L407" i="3"/>
  <c r="M407" i="3"/>
  <c r="L408" i="3"/>
  <c r="M408" i="3"/>
  <c r="L409" i="3"/>
  <c r="M409" i="3"/>
  <c r="L410" i="3"/>
  <c r="M410" i="3"/>
  <c r="L411" i="3"/>
  <c r="M411" i="3"/>
  <c r="L412" i="3"/>
  <c r="M412" i="3"/>
  <c r="L413" i="3"/>
  <c r="M413" i="3"/>
  <c r="L414" i="3"/>
  <c r="M414" i="3"/>
  <c r="L415" i="3"/>
  <c r="M415" i="3"/>
  <c r="L416" i="3"/>
  <c r="M416" i="3"/>
  <c r="L417" i="3"/>
  <c r="M417" i="3"/>
  <c r="L418" i="3"/>
  <c r="M418" i="3"/>
  <c r="L419" i="3"/>
  <c r="M419" i="3"/>
  <c r="L420" i="3"/>
  <c r="M420" i="3"/>
  <c r="L421" i="3"/>
  <c r="M421" i="3"/>
  <c r="L422" i="3"/>
  <c r="M422" i="3"/>
  <c r="L423" i="3"/>
  <c r="M423" i="3"/>
  <c r="L424" i="3"/>
  <c r="M424" i="3"/>
  <c r="L425" i="3"/>
  <c r="M425" i="3"/>
  <c r="L426" i="3"/>
  <c r="M426" i="3"/>
  <c r="L427" i="3"/>
  <c r="M427" i="3"/>
  <c r="L428" i="3"/>
  <c r="M428" i="3"/>
  <c r="L429" i="3"/>
  <c r="M429" i="3"/>
  <c r="L430" i="3"/>
  <c r="M430" i="3"/>
  <c r="L431" i="3"/>
  <c r="M431" i="3"/>
  <c r="L432" i="3"/>
  <c r="M432" i="3"/>
  <c r="L433" i="3"/>
  <c r="M433" i="3"/>
  <c r="L434" i="3"/>
  <c r="M434" i="3"/>
  <c r="L435" i="3"/>
  <c r="M435" i="3"/>
  <c r="L436" i="3"/>
  <c r="M436" i="3"/>
  <c r="L437" i="3"/>
  <c r="M437" i="3"/>
  <c r="L438" i="3"/>
  <c r="M438" i="3"/>
  <c r="L439" i="3"/>
  <c r="M439" i="3"/>
  <c r="L440" i="3"/>
  <c r="M440" i="3"/>
  <c r="L441" i="3"/>
  <c r="M441" i="3"/>
  <c r="L442" i="3"/>
  <c r="M442" i="3"/>
  <c r="L443" i="3"/>
  <c r="M443" i="3"/>
  <c r="L444" i="3"/>
  <c r="M444" i="3"/>
  <c r="L445" i="3"/>
  <c r="M445" i="3"/>
  <c r="L446" i="3"/>
  <c r="M446" i="3"/>
  <c r="L447" i="3"/>
  <c r="M447" i="3"/>
  <c r="L448" i="3"/>
  <c r="M448" i="3"/>
  <c r="L449" i="3"/>
  <c r="M449" i="3"/>
  <c r="L450" i="3"/>
  <c r="M450" i="3"/>
  <c r="L451" i="3"/>
  <c r="M451" i="3"/>
  <c r="L452" i="3"/>
  <c r="M452" i="3"/>
  <c r="L453" i="3"/>
  <c r="M453" i="3"/>
  <c r="L454" i="3"/>
  <c r="M454" i="3"/>
  <c r="L455" i="3"/>
  <c r="M455" i="3"/>
  <c r="L456" i="3"/>
  <c r="M456" i="3"/>
  <c r="L457" i="3"/>
  <c r="M457" i="3"/>
  <c r="L458" i="3"/>
  <c r="M458" i="3"/>
  <c r="L459" i="3"/>
  <c r="M459" i="3"/>
  <c r="L460" i="3"/>
  <c r="M460" i="3"/>
  <c r="L461" i="3"/>
  <c r="M461" i="3"/>
  <c r="L462" i="3"/>
  <c r="M462" i="3"/>
  <c r="L463" i="3"/>
  <c r="M463" i="3"/>
  <c r="L464" i="3"/>
  <c r="M464" i="3"/>
  <c r="L465" i="3"/>
  <c r="M465" i="3"/>
  <c r="L466" i="3"/>
  <c r="M466" i="3"/>
  <c r="L467" i="3"/>
  <c r="M467" i="3"/>
  <c r="L468" i="3"/>
  <c r="M468" i="3"/>
  <c r="L469" i="3"/>
  <c r="M469" i="3"/>
  <c r="L470" i="3"/>
  <c r="M470" i="3"/>
  <c r="L471" i="3"/>
  <c r="M471" i="3"/>
  <c r="L472" i="3"/>
  <c r="M472" i="3"/>
  <c r="L473" i="3"/>
  <c r="M473" i="3"/>
  <c r="L474" i="3"/>
  <c r="M474" i="3"/>
  <c r="L475" i="3"/>
  <c r="M475" i="3"/>
  <c r="L476" i="3"/>
  <c r="M476" i="3"/>
  <c r="L477" i="3"/>
  <c r="M477" i="3"/>
  <c r="L478" i="3"/>
  <c r="M478" i="3"/>
  <c r="L479" i="3"/>
  <c r="M479" i="3"/>
  <c r="L480" i="3"/>
  <c r="M480" i="3"/>
  <c r="L481" i="3"/>
  <c r="M481" i="3"/>
  <c r="L482" i="3"/>
  <c r="M482" i="3"/>
  <c r="L483" i="3"/>
  <c r="M483" i="3"/>
  <c r="L484" i="3"/>
  <c r="M484" i="3"/>
  <c r="L485" i="3"/>
  <c r="M485" i="3"/>
  <c r="L486" i="3"/>
  <c r="M486" i="3"/>
  <c r="L487" i="3"/>
  <c r="M487" i="3"/>
  <c r="L488" i="3"/>
  <c r="M488" i="3"/>
  <c r="L489" i="3"/>
  <c r="M489" i="3"/>
  <c r="L490" i="3"/>
  <c r="M490" i="3"/>
  <c r="L491" i="3"/>
  <c r="M491" i="3"/>
  <c r="L492" i="3"/>
  <c r="M492" i="3"/>
  <c r="L493" i="3"/>
  <c r="M493" i="3"/>
  <c r="L494" i="3"/>
  <c r="M494" i="3"/>
  <c r="L495" i="3"/>
  <c r="M495" i="3"/>
  <c r="L496" i="3"/>
  <c r="M496" i="3"/>
  <c r="L497" i="3"/>
  <c r="M497" i="3"/>
  <c r="L498" i="3"/>
  <c r="M498" i="3"/>
  <c r="L499" i="3"/>
  <c r="M499" i="3"/>
  <c r="L500" i="3"/>
  <c r="M500" i="3"/>
  <c r="L501" i="3"/>
  <c r="M501" i="3"/>
  <c r="L502" i="3"/>
  <c r="M502" i="3"/>
  <c r="L503" i="3"/>
  <c r="M503" i="3"/>
  <c r="L504" i="3"/>
  <c r="M504" i="3"/>
  <c r="L505" i="3"/>
  <c r="M505" i="3"/>
  <c r="M10" i="3"/>
  <c r="L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N38" i="3" s="1"/>
  <c r="O38" i="3" s="1"/>
  <c r="K39" i="3"/>
  <c r="N39" i="3" s="1"/>
  <c r="O39" i="3" s="1"/>
  <c r="K40" i="3"/>
  <c r="N40" i="3" s="1"/>
  <c r="O40" i="3" s="1"/>
  <c r="K41" i="3"/>
  <c r="N41" i="3" s="1"/>
  <c r="O41" i="3" s="1"/>
  <c r="K42" i="3"/>
  <c r="N42" i="3" s="1"/>
  <c r="O42" i="3" s="1"/>
  <c r="K43" i="3"/>
  <c r="N43" i="3" s="1"/>
  <c r="O43" i="3" s="1"/>
  <c r="K44" i="3"/>
  <c r="N44" i="3" s="1"/>
  <c r="O44" i="3" s="1"/>
  <c r="K45" i="3"/>
  <c r="N45" i="3" s="1"/>
  <c r="O45" i="3" s="1"/>
  <c r="K46" i="3"/>
  <c r="N46" i="3" s="1"/>
  <c r="O46" i="3" s="1"/>
  <c r="K47" i="3"/>
  <c r="N47" i="3" s="1"/>
  <c r="O47" i="3" s="1"/>
  <c r="K48" i="3"/>
  <c r="N48" i="3" s="1"/>
  <c r="O48" i="3" s="1"/>
  <c r="K49" i="3"/>
  <c r="N49" i="3" s="1"/>
  <c r="O49" i="3" s="1"/>
  <c r="K50" i="3"/>
  <c r="N50" i="3" s="1"/>
  <c r="O50" i="3" s="1"/>
  <c r="K51" i="3"/>
  <c r="N51" i="3" s="1"/>
  <c r="O51" i="3" s="1"/>
  <c r="K52" i="3"/>
  <c r="N52" i="3" s="1"/>
  <c r="O52" i="3" s="1"/>
  <c r="K53" i="3"/>
  <c r="N53" i="3" s="1"/>
  <c r="O53" i="3" s="1"/>
  <c r="K54" i="3"/>
  <c r="N54" i="3" s="1"/>
  <c r="O54" i="3" s="1"/>
  <c r="K55" i="3"/>
  <c r="N55" i="3" s="1"/>
  <c r="O55" i="3" s="1"/>
  <c r="K56" i="3"/>
  <c r="N56" i="3" s="1"/>
  <c r="O56" i="3" s="1"/>
  <c r="K57" i="3"/>
  <c r="N57" i="3" s="1"/>
  <c r="O57" i="3" s="1"/>
  <c r="K58" i="3"/>
  <c r="N58" i="3" s="1"/>
  <c r="O58" i="3" s="1"/>
  <c r="K59" i="3"/>
  <c r="N59" i="3" s="1"/>
  <c r="O59" i="3" s="1"/>
  <c r="K60" i="3"/>
  <c r="N60" i="3" s="1"/>
  <c r="O60" i="3" s="1"/>
  <c r="K61" i="3"/>
  <c r="N61" i="3" s="1"/>
  <c r="O61" i="3" s="1"/>
  <c r="K62" i="3"/>
  <c r="N62" i="3" s="1"/>
  <c r="O62" i="3" s="1"/>
  <c r="K63" i="3"/>
  <c r="N63" i="3" s="1"/>
  <c r="O63" i="3" s="1"/>
  <c r="K64" i="3"/>
  <c r="N64" i="3" s="1"/>
  <c r="O64" i="3" s="1"/>
  <c r="K65" i="3"/>
  <c r="N65" i="3" s="1"/>
  <c r="O65" i="3" s="1"/>
  <c r="K66" i="3"/>
  <c r="N66" i="3" s="1"/>
  <c r="O66" i="3" s="1"/>
  <c r="K67" i="3"/>
  <c r="N67" i="3" s="1"/>
  <c r="O67" i="3" s="1"/>
  <c r="K68" i="3"/>
  <c r="N68" i="3" s="1"/>
  <c r="O68" i="3" s="1"/>
  <c r="K69" i="3"/>
  <c r="N69" i="3" s="1"/>
  <c r="O69" i="3" s="1"/>
  <c r="K70" i="3"/>
  <c r="N70" i="3" s="1"/>
  <c r="O70" i="3" s="1"/>
  <c r="K71" i="3"/>
  <c r="N71" i="3" s="1"/>
  <c r="O71" i="3" s="1"/>
  <c r="K72" i="3"/>
  <c r="N72" i="3" s="1"/>
  <c r="O72" i="3" s="1"/>
  <c r="K73" i="3"/>
  <c r="N73" i="3" s="1"/>
  <c r="O73" i="3" s="1"/>
  <c r="K74" i="3"/>
  <c r="N74" i="3" s="1"/>
  <c r="O74" i="3" s="1"/>
  <c r="K75" i="3"/>
  <c r="N75" i="3" s="1"/>
  <c r="O75" i="3" s="1"/>
  <c r="K76" i="3"/>
  <c r="N76" i="3" s="1"/>
  <c r="O76" i="3" s="1"/>
  <c r="K77" i="3"/>
  <c r="N77" i="3" s="1"/>
  <c r="O77" i="3" s="1"/>
  <c r="K78" i="3"/>
  <c r="N78" i="3" s="1"/>
  <c r="O78" i="3" s="1"/>
  <c r="K79" i="3"/>
  <c r="N79" i="3" s="1"/>
  <c r="O79" i="3" s="1"/>
  <c r="K80" i="3"/>
  <c r="N80" i="3" s="1"/>
  <c r="O80" i="3" s="1"/>
  <c r="K81" i="3"/>
  <c r="N81" i="3" s="1"/>
  <c r="O81" i="3" s="1"/>
  <c r="K82" i="3"/>
  <c r="N82" i="3" s="1"/>
  <c r="O82" i="3" s="1"/>
  <c r="K83" i="3"/>
  <c r="N83" i="3" s="1"/>
  <c r="O83" i="3" s="1"/>
  <c r="K84" i="3"/>
  <c r="N84" i="3" s="1"/>
  <c r="O84" i="3" s="1"/>
  <c r="K85" i="3"/>
  <c r="N85" i="3" s="1"/>
  <c r="O85" i="3" s="1"/>
  <c r="K86" i="3"/>
  <c r="N86" i="3" s="1"/>
  <c r="O86" i="3" s="1"/>
  <c r="K87" i="3"/>
  <c r="N87" i="3" s="1"/>
  <c r="O87" i="3" s="1"/>
  <c r="K88" i="3"/>
  <c r="N88" i="3" s="1"/>
  <c r="O88" i="3" s="1"/>
  <c r="K89" i="3"/>
  <c r="N89" i="3" s="1"/>
  <c r="O89" i="3" s="1"/>
  <c r="K90" i="3"/>
  <c r="N90" i="3" s="1"/>
  <c r="O90" i="3" s="1"/>
  <c r="K91" i="3"/>
  <c r="N91" i="3" s="1"/>
  <c r="O91" i="3" s="1"/>
  <c r="K92" i="3"/>
  <c r="N92" i="3" s="1"/>
  <c r="O92" i="3" s="1"/>
  <c r="K93" i="3"/>
  <c r="N93" i="3" s="1"/>
  <c r="O93" i="3" s="1"/>
  <c r="K94" i="3"/>
  <c r="N94" i="3" s="1"/>
  <c r="O94" i="3" s="1"/>
  <c r="K95" i="3"/>
  <c r="N95" i="3" s="1"/>
  <c r="O95" i="3" s="1"/>
  <c r="K96" i="3"/>
  <c r="N96" i="3" s="1"/>
  <c r="O96" i="3" s="1"/>
  <c r="K97" i="3"/>
  <c r="N97" i="3" s="1"/>
  <c r="O97" i="3" s="1"/>
  <c r="K98" i="3"/>
  <c r="N98" i="3" s="1"/>
  <c r="O98" i="3" s="1"/>
  <c r="K99" i="3"/>
  <c r="N99" i="3" s="1"/>
  <c r="O99" i="3" s="1"/>
  <c r="K100" i="3"/>
  <c r="N100" i="3" s="1"/>
  <c r="O100" i="3" s="1"/>
  <c r="K101" i="3"/>
  <c r="N101" i="3" s="1"/>
  <c r="O101" i="3" s="1"/>
  <c r="K102" i="3"/>
  <c r="N102" i="3" s="1"/>
  <c r="O102" i="3" s="1"/>
  <c r="K103" i="3"/>
  <c r="N103" i="3" s="1"/>
  <c r="O103" i="3" s="1"/>
  <c r="K104" i="3"/>
  <c r="N104" i="3" s="1"/>
  <c r="O104" i="3" s="1"/>
  <c r="K105" i="3"/>
  <c r="N105" i="3" s="1"/>
  <c r="O105" i="3" s="1"/>
  <c r="K106" i="3"/>
  <c r="N106" i="3" s="1"/>
  <c r="O106" i="3" s="1"/>
  <c r="K107" i="3"/>
  <c r="N107" i="3" s="1"/>
  <c r="O107" i="3" s="1"/>
  <c r="K108" i="3"/>
  <c r="N108" i="3" s="1"/>
  <c r="O108" i="3" s="1"/>
  <c r="K109" i="3"/>
  <c r="N109" i="3" s="1"/>
  <c r="O109" i="3" s="1"/>
  <c r="K110" i="3"/>
  <c r="N110" i="3" s="1"/>
  <c r="O110" i="3" s="1"/>
  <c r="K111" i="3"/>
  <c r="N111" i="3" s="1"/>
  <c r="O111" i="3" s="1"/>
  <c r="K112" i="3"/>
  <c r="N112" i="3" s="1"/>
  <c r="O112" i="3" s="1"/>
  <c r="K113" i="3"/>
  <c r="N113" i="3" s="1"/>
  <c r="O113" i="3" s="1"/>
  <c r="K114" i="3"/>
  <c r="N114" i="3" s="1"/>
  <c r="O114" i="3" s="1"/>
  <c r="K115" i="3"/>
  <c r="N115" i="3" s="1"/>
  <c r="O115" i="3" s="1"/>
  <c r="K116" i="3"/>
  <c r="N116" i="3" s="1"/>
  <c r="O116" i="3" s="1"/>
  <c r="K117" i="3"/>
  <c r="N117" i="3" s="1"/>
  <c r="O117" i="3" s="1"/>
  <c r="K118" i="3"/>
  <c r="N118" i="3" s="1"/>
  <c r="O118" i="3" s="1"/>
  <c r="K119" i="3"/>
  <c r="N119" i="3" s="1"/>
  <c r="O119" i="3" s="1"/>
  <c r="K120" i="3"/>
  <c r="N120" i="3" s="1"/>
  <c r="O120" i="3" s="1"/>
  <c r="K121" i="3"/>
  <c r="N121" i="3" s="1"/>
  <c r="O121" i="3" s="1"/>
  <c r="K122" i="3"/>
  <c r="N122" i="3" s="1"/>
  <c r="O122" i="3" s="1"/>
  <c r="K123" i="3"/>
  <c r="N123" i="3" s="1"/>
  <c r="O123" i="3" s="1"/>
  <c r="K124" i="3"/>
  <c r="N124" i="3" s="1"/>
  <c r="O124" i="3" s="1"/>
  <c r="K125" i="3"/>
  <c r="N125" i="3" s="1"/>
  <c r="O125" i="3" s="1"/>
  <c r="K126" i="3"/>
  <c r="N126" i="3" s="1"/>
  <c r="O126" i="3" s="1"/>
  <c r="K127" i="3"/>
  <c r="N127" i="3" s="1"/>
  <c r="O127" i="3" s="1"/>
  <c r="K128" i="3"/>
  <c r="N128" i="3" s="1"/>
  <c r="O128" i="3" s="1"/>
  <c r="K129" i="3"/>
  <c r="N129" i="3" s="1"/>
  <c r="O129" i="3" s="1"/>
  <c r="K130" i="3"/>
  <c r="N130" i="3" s="1"/>
  <c r="O130" i="3" s="1"/>
  <c r="K131" i="3"/>
  <c r="N131" i="3" s="1"/>
  <c r="O131" i="3" s="1"/>
  <c r="K132" i="3"/>
  <c r="N132" i="3" s="1"/>
  <c r="O132" i="3" s="1"/>
  <c r="K133" i="3"/>
  <c r="N133" i="3" s="1"/>
  <c r="O133" i="3" s="1"/>
  <c r="K134" i="3"/>
  <c r="N134" i="3" s="1"/>
  <c r="O134" i="3" s="1"/>
  <c r="K135" i="3"/>
  <c r="N135" i="3" s="1"/>
  <c r="O135" i="3" s="1"/>
  <c r="K136" i="3"/>
  <c r="N136" i="3" s="1"/>
  <c r="O136" i="3" s="1"/>
  <c r="K137" i="3"/>
  <c r="N137" i="3" s="1"/>
  <c r="O137" i="3" s="1"/>
  <c r="K138" i="3"/>
  <c r="N138" i="3" s="1"/>
  <c r="O138" i="3" s="1"/>
  <c r="K139" i="3"/>
  <c r="N139" i="3" s="1"/>
  <c r="O139" i="3" s="1"/>
  <c r="K140" i="3"/>
  <c r="N140" i="3" s="1"/>
  <c r="O140" i="3" s="1"/>
  <c r="K141" i="3"/>
  <c r="N141" i="3" s="1"/>
  <c r="O141" i="3" s="1"/>
  <c r="K142" i="3"/>
  <c r="N142" i="3" s="1"/>
  <c r="O142" i="3" s="1"/>
  <c r="K143" i="3"/>
  <c r="N143" i="3" s="1"/>
  <c r="O143" i="3" s="1"/>
  <c r="K144" i="3"/>
  <c r="N144" i="3" s="1"/>
  <c r="O144" i="3" s="1"/>
  <c r="K145" i="3"/>
  <c r="N145" i="3" s="1"/>
  <c r="O145" i="3" s="1"/>
  <c r="K146" i="3"/>
  <c r="N146" i="3" s="1"/>
  <c r="O146" i="3" s="1"/>
  <c r="K147" i="3"/>
  <c r="N147" i="3" s="1"/>
  <c r="O147" i="3" s="1"/>
  <c r="K148" i="3"/>
  <c r="N148" i="3" s="1"/>
  <c r="O148" i="3" s="1"/>
  <c r="K149" i="3"/>
  <c r="N149" i="3" s="1"/>
  <c r="O149" i="3" s="1"/>
  <c r="K150" i="3"/>
  <c r="N150" i="3" s="1"/>
  <c r="O150" i="3" s="1"/>
  <c r="K151" i="3"/>
  <c r="N151" i="3" s="1"/>
  <c r="O151" i="3" s="1"/>
  <c r="K152" i="3"/>
  <c r="N152" i="3" s="1"/>
  <c r="O152" i="3" s="1"/>
  <c r="K153" i="3"/>
  <c r="N153" i="3" s="1"/>
  <c r="O153" i="3" s="1"/>
  <c r="K154" i="3"/>
  <c r="N154" i="3" s="1"/>
  <c r="O154" i="3" s="1"/>
  <c r="K155" i="3"/>
  <c r="N155" i="3" s="1"/>
  <c r="O155" i="3" s="1"/>
  <c r="K156" i="3"/>
  <c r="N156" i="3" s="1"/>
  <c r="O156" i="3" s="1"/>
  <c r="K157" i="3"/>
  <c r="N157" i="3" s="1"/>
  <c r="O157" i="3" s="1"/>
  <c r="K158" i="3"/>
  <c r="N158" i="3" s="1"/>
  <c r="O158" i="3" s="1"/>
  <c r="K159" i="3"/>
  <c r="N159" i="3" s="1"/>
  <c r="O159" i="3" s="1"/>
  <c r="K160" i="3"/>
  <c r="N160" i="3" s="1"/>
  <c r="O160" i="3" s="1"/>
  <c r="K161" i="3"/>
  <c r="N161" i="3" s="1"/>
  <c r="O161" i="3" s="1"/>
  <c r="K162" i="3"/>
  <c r="N162" i="3" s="1"/>
  <c r="O162" i="3" s="1"/>
  <c r="K163" i="3"/>
  <c r="N163" i="3" s="1"/>
  <c r="O163" i="3" s="1"/>
  <c r="K164" i="3"/>
  <c r="N164" i="3" s="1"/>
  <c r="O164" i="3" s="1"/>
  <c r="K165" i="3"/>
  <c r="N165" i="3" s="1"/>
  <c r="O165" i="3" s="1"/>
  <c r="K166" i="3"/>
  <c r="N166" i="3" s="1"/>
  <c r="O166" i="3" s="1"/>
  <c r="K167" i="3"/>
  <c r="N167" i="3" s="1"/>
  <c r="O167" i="3" s="1"/>
  <c r="K168" i="3"/>
  <c r="N168" i="3" s="1"/>
  <c r="O168" i="3" s="1"/>
  <c r="K169" i="3"/>
  <c r="N169" i="3" s="1"/>
  <c r="O169" i="3" s="1"/>
  <c r="K170" i="3"/>
  <c r="N170" i="3" s="1"/>
  <c r="O170" i="3" s="1"/>
  <c r="K171" i="3"/>
  <c r="N171" i="3" s="1"/>
  <c r="O171" i="3" s="1"/>
  <c r="K172" i="3"/>
  <c r="N172" i="3" s="1"/>
  <c r="O172" i="3" s="1"/>
  <c r="K173" i="3"/>
  <c r="N173" i="3" s="1"/>
  <c r="O173" i="3" s="1"/>
  <c r="K174" i="3"/>
  <c r="N174" i="3" s="1"/>
  <c r="O174" i="3" s="1"/>
  <c r="K175" i="3"/>
  <c r="N175" i="3" s="1"/>
  <c r="O175" i="3" s="1"/>
  <c r="K176" i="3"/>
  <c r="N176" i="3" s="1"/>
  <c r="O176" i="3" s="1"/>
  <c r="K177" i="3"/>
  <c r="N177" i="3" s="1"/>
  <c r="O177" i="3" s="1"/>
  <c r="K178" i="3"/>
  <c r="N178" i="3" s="1"/>
  <c r="O178" i="3" s="1"/>
  <c r="K179" i="3"/>
  <c r="N179" i="3" s="1"/>
  <c r="O179" i="3" s="1"/>
  <c r="K180" i="3"/>
  <c r="N180" i="3" s="1"/>
  <c r="O180" i="3" s="1"/>
  <c r="K181" i="3"/>
  <c r="N181" i="3" s="1"/>
  <c r="O181" i="3" s="1"/>
  <c r="K182" i="3"/>
  <c r="N182" i="3" s="1"/>
  <c r="O182" i="3" s="1"/>
  <c r="K183" i="3"/>
  <c r="N183" i="3" s="1"/>
  <c r="O183" i="3" s="1"/>
  <c r="K184" i="3"/>
  <c r="N184" i="3" s="1"/>
  <c r="O184" i="3" s="1"/>
  <c r="K185" i="3"/>
  <c r="N185" i="3" s="1"/>
  <c r="O185" i="3" s="1"/>
  <c r="K186" i="3"/>
  <c r="N186" i="3" s="1"/>
  <c r="O186" i="3" s="1"/>
  <c r="K187" i="3"/>
  <c r="N187" i="3" s="1"/>
  <c r="O187" i="3" s="1"/>
  <c r="K188" i="3"/>
  <c r="N188" i="3" s="1"/>
  <c r="O188" i="3" s="1"/>
  <c r="K189" i="3"/>
  <c r="N189" i="3" s="1"/>
  <c r="O189" i="3" s="1"/>
  <c r="K190" i="3"/>
  <c r="N190" i="3" s="1"/>
  <c r="O190" i="3" s="1"/>
  <c r="K191" i="3"/>
  <c r="N191" i="3" s="1"/>
  <c r="O191" i="3" s="1"/>
  <c r="K192" i="3"/>
  <c r="N192" i="3" s="1"/>
  <c r="O192" i="3" s="1"/>
  <c r="K193" i="3"/>
  <c r="N193" i="3" s="1"/>
  <c r="O193" i="3" s="1"/>
  <c r="K194" i="3"/>
  <c r="N194" i="3" s="1"/>
  <c r="O194" i="3" s="1"/>
  <c r="K195" i="3"/>
  <c r="N195" i="3" s="1"/>
  <c r="O195" i="3" s="1"/>
  <c r="K196" i="3"/>
  <c r="N196" i="3" s="1"/>
  <c r="O196" i="3" s="1"/>
  <c r="K197" i="3"/>
  <c r="N197" i="3" s="1"/>
  <c r="O197" i="3" s="1"/>
  <c r="K198" i="3"/>
  <c r="N198" i="3" s="1"/>
  <c r="O198" i="3" s="1"/>
  <c r="K199" i="3"/>
  <c r="N199" i="3" s="1"/>
  <c r="O199" i="3" s="1"/>
  <c r="K200" i="3"/>
  <c r="N200" i="3" s="1"/>
  <c r="O200" i="3" s="1"/>
  <c r="K201" i="3"/>
  <c r="N201" i="3" s="1"/>
  <c r="O201" i="3" s="1"/>
  <c r="K202" i="3"/>
  <c r="N202" i="3" s="1"/>
  <c r="O202" i="3" s="1"/>
  <c r="K203" i="3"/>
  <c r="N203" i="3" s="1"/>
  <c r="O203" i="3" s="1"/>
  <c r="K204" i="3"/>
  <c r="N204" i="3" s="1"/>
  <c r="O204" i="3" s="1"/>
  <c r="K205" i="3"/>
  <c r="N205" i="3" s="1"/>
  <c r="O205" i="3" s="1"/>
  <c r="K206" i="3"/>
  <c r="N206" i="3" s="1"/>
  <c r="O206" i="3" s="1"/>
  <c r="K207" i="3"/>
  <c r="N207" i="3" s="1"/>
  <c r="O207" i="3" s="1"/>
  <c r="K208" i="3"/>
  <c r="N208" i="3" s="1"/>
  <c r="O208" i="3" s="1"/>
  <c r="K209" i="3"/>
  <c r="N209" i="3" s="1"/>
  <c r="O209" i="3" s="1"/>
  <c r="K210" i="3"/>
  <c r="N210" i="3" s="1"/>
  <c r="O210" i="3" s="1"/>
  <c r="K211" i="3"/>
  <c r="N211" i="3" s="1"/>
  <c r="O211" i="3" s="1"/>
  <c r="K212" i="3"/>
  <c r="N212" i="3" s="1"/>
  <c r="O212" i="3" s="1"/>
  <c r="K213" i="3"/>
  <c r="N213" i="3" s="1"/>
  <c r="O213" i="3" s="1"/>
  <c r="K214" i="3"/>
  <c r="N214" i="3" s="1"/>
  <c r="O214" i="3" s="1"/>
  <c r="K215" i="3"/>
  <c r="N215" i="3" s="1"/>
  <c r="O215" i="3" s="1"/>
  <c r="K216" i="3"/>
  <c r="N216" i="3" s="1"/>
  <c r="O216" i="3" s="1"/>
  <c r="K217" i="3"/>
  <c r="N217" i="3" s="1"/>
  <c r="O217" i="3" s="1"/>
  <c r="K218" i="3"/>
  <c r="N218" i="3" s="1"/>
  <c r="O218" i="3" s="1"/>
  <c r="K219" i="3"/>
  <c r="N219" i="3" s="1"/>
  <c r="O219" i="3" s="1"/>
  <c r="K220" i="3"/>
  <c r="N220" i="3" s="1"/>
  <c r="O220" i="3" s="1"/>
  <c r="K221" i="3"/>
  <c r="N221" i="3" s="1"/>
  <c r="O221" i="3" s="1"/>
  <c r="K222" i="3"/>
  <c r="N222" i="3" s="1"/>
  <c r="O222" i="3" s="1"/>
  <c r="K223" i="3"/>
  <c r="N223" i="3" s="1"/>
  <c r="O223" i="3" s="1"/>
  <c r="K224" i="3"/>
  <c r="N224" i="3" s="1"/>
  <c r="O224" i="3" s="1"/>
  <c r="K225" i="3"/>
  <c r="N225" i="3" s="1"/>
  <c r="O225" i="3" s="1"/>
  <c r="K226" i="3"/>
  <c r="N226" i="3" s="1"/>
  <c r="O226" i="3" s="1"/>
  <c r="K227" i="3"/>
  <c r="N227" i="3" s="1"/>
  <c r="O227" i="3" s="1"/>
  <c r="K228" i="3"/>
  <c r="N228" i="3" s="1"/>
  <c r="O228" i="3" s="1"/>
  <c r="K229" i="3"/>
  <c r="N229" i="3" s="1"/>
  <c r="O229" i="3" s="1"/>
  <c r="K230" i="3"/>
  <c r="N230" i="3" s="1"/>
  <c r="O230" i="3" s="1"/>
  <c r="K231" i="3"/>
  <c r="N231" i="3" s="1"/>
  <c r="O231" i="3" s="1"/>
  <c r="K232" i="3"/>
  <c r="N232" i="3" s="1"/>
  <c r="O232" i="3" s="1"/>
  <c r="K233" i="3"/>
  <c r="N233" i="3" s="1"/>
  <c r="O233" i="3" s="1"/>
  <c r="K234" i="3"/>
  <c r="N234" i="3" s="1"/>
  <c r="O234" i="3" s="1"/>
  <c r="K235" i="3"/>
  <c r="N235" i="3" s="1"/>
  <c r="O235" i="3" s="1"/>
  <c r="K236" i="3"/>
  <c r="N236" i="3" s="1"/>
  <c r="O236" i="3" s="1"/>
  <c r="K237" i="3"/>
  <c r="N237" i="3" s="1"/>
  <c r="O237" i="3" s="1"/>
  <c r="K238" i="3"/>
  <c r="N238" i="3" s="1"/>
  <c r="O238" i="3" s="1"/>
  <c r="K239" i="3"/>
  <c r="N239" i="3" s="1"/>
  <c r="O239" i="3" s="1"/>
  <c r="K240" i="3"/>
  <c r="N240" i="3" s="1"/>
  <c r="O240" i="3" s="1"/>
  <c r="K241" i="3"/>
  <c r="N241" i="3" s="1"/>
  <c r="O241" i="3" s="1"/>
  <c r="K242" i="3"/>
  <c r="N242" i="3" s="1"/>
  <c r="O242" i="3" s="1"/>
  <c r="K243" i="3"/>
  <c r="N243" i="3" s="1"/>
  <c r="O243" i="3" s="1"/>
  <c r="K244" i="3"/>
  <c r="N244" i="3" s="1"/>
  <c r="O244" i="3" s="1"/>
  <c r="K245" i="3"/>
  <c r="N245" i="3" s="1"/>
  <c r="O245" i="3" s="1"/>
  <c r="K246" i="3"/>
  <c r="N246" i="3" s="1"/>
  <c r="O246" i="3" s="1"/>
  <c r="K247" i="3"/>
  <c r="N247" i="3" s="1"/>
  <c r="O247" i="3" s="1"/>
  <c r="K248" i="3"/>
  <c r="N248" i="3" s="1"/>
  <c r="O248" i="3" s="1"/>
  <c r="K249" i="3"/>
  <c r="N249" i="3" s="1"/>
  <c r="O249" i="3" s="1"/>
  <c r="K250" i="3"/>
  <c r="N250" i="3" s="1"/>
  <c r="O250" i="3" s="1"/>
  <c r="K251" i="3"/>
  <c r="N251" i="3" s="1"/>
  <c r="O251" i="3" s="1"/>
  <c r="K252" i="3"/>
  <c r="N252" i="3" s="1"/>
  <c r="O252" i="3" s="1"/>
  <c r="K253" i="3"/>
  <c r="N253" i="3" s="1"/>
  <c r="O253" i="3" s="1"/>
  <c r="K254" i="3"/>
  <c r="N254" i="3" s="1"/>
  <c r="O254" i="3" s="1"/>
  <c r="K255" i="3"/>
  <c r="N255" i="3" s="1"/>
  <c r="O255" i="3" s="1"/>
  <c r="K256" i="3"/>
  <c r="N256" i="3" s="1"/>
  <c r="O256" i="3" s="1"/>
  <c r="K257" i="3"/>
  <c r="N257" i="3" s="1"/>
  <c r="O257" i="3" s="1"/>
  <c r="K258" i="3"/>
  <c r="N258" i="3" s="1"/>
  <c r="O258" i="3" s="1"/>
  <c r="K259" i="3"/>
  <c r="N259" i="3" s="1"/>
  <c r="O259" i="3" s="1"/>
  <c r="K260" i="3"/>
  <c r="N260" i="3" s="1"/>
  <c r="O260" i="3" s="1"/>
  <c r="K261" i="3"/>
  <c r="N261" i="3" s="1"/>
  <c r="O261" i="3" s="1"/>
  <c r="K262" i="3"/>
  <c r="N262" i="3" s="1"/>
  <c r="O262" i="3" s="1"/>
  <c r="K263" i="3"/>
  <c r="N263" i="3" s="1"/>
  <c r="O263" i="3" s="1"/>
  <c r="K264" i="3"/>
  <c r="N264" i="3" s="1"/>
  <c r="O264" i="3" s="1"/>
  <c r="K265" i="3"/>
  <c r="N265" i="3" s="1"/>
  <c r="O265" i="3" s="1"/>
  <c r="K266" i="3"/>
  <c r="N266" i="3" s="1"/>
  <c r="O266" i="3" s="1"/>
  <c r="K267" i="3"/>
  <c r="N267" i="3" s="1"/>
  <c r="O267" i="3" s="1"/>
  <c r="K268" i="3"/>
  <c r="N268" i="3" s="1"/>
  <c r="O268" i="3" s="1"/>
  <c r="K269" i="3"/>
  <c r="N269" i="3" s="1"/>
  <c r="O269" i="3" s="1"/>
  <c r="K270" i="3"/>
  <c r="N270" i="3" s="1"/>
  <c r="O270" i="3" s="1"/>
  <c r="K271" i="3"/>
  <c r="N271" i="3" s="1"/>
  <c r="O271" i="3" s="1"/>
  <c r="K272" i="3"/>
  <c r="N272" i="3" s="1"/>
  <c r="O272" i="3" s="1"/>
  <c r="K273" i="3"/>
  <c r="N273" i="3" s="1"/>
  <c r="O273" i="3" s="1"/>
  <c r="K274" i="3"/>
  <c r="N274" i="3" s="1"/>
  <c r="O274" i="3" s="1"/>
  <c r="K275" i="3"/>
  <c r="N275" i="3" s="1"/>
  <c r="O275" i="3" s="1"/>
  <c r="K276" i="3"/>
  <c r="N276" i="3" s="1"/>
  <c r="O276" i="3" s="1"/>
  <c r="K277" i="3"/>
  <c r="N277" i="3" s="1"/>
  <c r="O277" i="3" s="1"/>
  <c r="K278" i="3"/>
  <c r="N278" i="3" s="1"/>
  <c r="O278" i="3" s="1"/>
  <c r="K279" i="3"/>
  <c r="N279" i="3" s="1"/>
  <c r="O279" i="3" s="1"/>
  <c r="K280" i="3"/>
  <c r="N280" i="3" s="1"/>
  <c r="O280" i="3" s="1"/>
  <c r="K281" i="3"/>
  <c r="N281" i="3" s="1"/>
  <c r="O281" i="3" s="1"/>
  <c r="K282" i="3"/>
  <c r="N282" i="3" s="1"/>
  <c r="O282" i="3" s="1"/>
  <c r="K283" i="3"/>
  <c r="N283" i="3" s="1"/>
  <c r="O283" i="3" s="1"/>
  <c r="K284" i="3"/>
  <c r="N284" i="3" s="1"/>
  <c r="O284" i="3" s="1"/>
  <c r="K285" i="3"/>
  <c r="N285" i="3" s="1"/>
  <c r="O285" i="3" s="1"/>
  <c r="K286" i="3"/>
  <c r="N286" i="3" s="1"/>
  <c r="O286" i="3" s="1"/>
  <c r="K287" i="3"/>
  <c r="N287" i="3" s="1"/>
  <c r="O287" i="3" s="1"/>
  <c r="K288" i="3"/>
  <c r="N288" i="3" s="1"/>
  <c r="O288" i="3" s="1"/>
  <c r="K289" i="3"/>
  <c r="N289" i="3" s="1"/>
  <c r="O289" i="3" s="1"/>
  <c r="K290" i="3"/>
  <c r="N290" i="3" s="1"/>
  <c r="O290" i="3" s="1"/>
  <c r="K291" i="3"/>
  <c r="N291" i="3" s="1"/>
  <c r="O291" i="3" s="1"/>
  <c r="K292" i="3"/>
  <c r="N292" i="3" s="1"/>
  <c r="O292" i="3" s="1"/>
  <c r="K293" i="3"/>
  <c r="N293" i="3" s="1"/>
  <c r="O293" i="3" s="1"/>
  <c r="K294" i="3"/>
  <c r="N294" i="3" s="1"/>
  <c r="O294" i="3" s="1"/>
  <c r="K295" i="3"/>
  <c r="N295" i="3" s="1"/>
  <c r="O295" i="3" s="1"/>
  <c r="K296" i="3"/>
  <c r="N296" i="3" s="1"/>
  <c r="O296" i="3" s="1"/>
  <c r="K297" i="3"/>
  <c r="N297" i="3" s="1"/>
  <c r="O297" i="3" s="1"/>
  <c r="K298" i="3"/>
  <c r="N298" i="3" s="1"/>
  <c r="O298" i="3" s="1"/>
  <c r="K299" i="3"/>
  <c r="N299" i="3" s="1"/>
  <c r="O299" i="3" s="1"/>
  <c r="K300" i="3"/>
  <c r="N300" i="3" s="1"/>
  <c r="O300" i="3" s="1"/>
  <c r="K301" i="3"/>
  <c r="N301" i="3" s="1"/>
  <c r="O301" i="3" s="1"/>
  <c r="K302" i="3"/>
  <c r="N302" i="3" s="1"/>
  <c r="O302" i="3" s="1"/>
  <c r="K303" i="3"/>
  <c r="N303" i="3" s="1"/>
  <c r="O303" i="3" s="1"/>
  <c r="K304" i="3"/>
  <c r="N304" i="3" s="1"/>
  <c r="O304" i="3" s="1"/>
  <c r="K305" i="3"/>
  <c r="N305" i="3" s="1"/>
  <c r="O305" i="3" s="1"/>
  <c r="K306" i="3"/>
  <c r="N306" i="3" s="1"/>
  <c r="O306" i="3" s="1"/>
  <c r="K307" i="3"/>
  <c r="N307" i="3" s="1"/>
  <c r="O307" i="3" s="1"/>
  <c r="K308" i="3"/>
  <c r="N308" i="3" s="1"/>
  <c r="O308" i="3" s="1"/>
  <c r="K309" i="3"/>
  <c r="N309" i="3" s="1"/>
  <c r="O309" i="3" s="1"/>
  <c r="K310" i="3"/>
  <c r="N310" i="3" s="1"/>
  <c r="O310" i="3" s="1"/>
  <c r="K311" i="3"/>
  <c r="N311" i="3" s="1"/>
  <c r="O311" i="3" s="1"/>
  <c r="K312" i="3"/>
  <c r="N312" i="3" s="1"/>
  <c r="O312" i="3" s="1"/>
  <c r="K313" i="3"/>
  <c r="N313" i="3" s="1"/>
  <c r="O313" i="3" s="1"/>
  <c r="K314" i="3"/>
  <c r="N314" i="3" s="1"/>
  <c r="O314" i="3" s="1"/>
  <c r="K315" i="3"/>
  <c r="N315" i="3" s="1"/>
  <c r="O315" i="3" s="1"/>
  <c r="K316" i="3"/>
  <c r="N316" i="3" s="1"/>
  <c r="O316" i="3" s="1"/>
  <c r="K317" i="3"/>
  <c r="N317" i="3" s="1"/>
  <c r="O317" i="3" s="1"/>
  <c r="K318" i="3"/>
  <c r="N318" i="3" s="1"/>
  <c r="O318" i="3" s="1"/>
  <c r="K319" i="3"/>
  <c r="N319" i="3" s="1"/>
  <c r="O319" i="3" s="1"/>
  <c r="K320" i="3"/>
  <c r="N320" i="3" s="1"/>
  <c r="O320" i="3" s="1"/>
  <c r="K321" i="3"/>
  <c r="N321" i="3" s="1"/>
  <c r="O321" i="3" s="1"/>
  <c r="K322" i="3"/>
  <c r="N322" i="3" s="1"/>
  <c r="O322" i="3" s="1"/>
  <c r="K323" i="3"/>
  <c r="N323" i="3" s="1"/>
  <c r="O323" i="3" s="1"/>
  <c r="K324" i="3"/>
  <c r="N324" i="3" s="1"/>
  <c r="O324" i="3" s="1"/>
  <c r="K325" i="3"/>
  <c r="N325" i="3" s="1"/>
  <c r="O325" i="3" s="1"/>
  <c r="K326" i="3"/>
  <c r="N326" i="3" s="1"/>
  <c r="O326" i="3" s="1"/>
  <c r="K327" i="3"/>
  <c r="N327" i="3" s="1"/>
  <c r="O327" i="3" s="1"/>
  <c r="K328" i="3"/>
  <c r="N328" i="3" s="1"/>
  <c r="O328" i="3" s="1"/>
  <c r="K329" i="3"/>
  <c r="N329" i="3" s="1"/>
  <c r="O329" i="3" s="1"/>
  <c r="K330" i="3"/>
  <c r="N330" i="3" s="1"/>
  <c r="O330" i="3" s="1"/>
  <c r="K331" i="3"/>
  <c r="N331" i="3" s="1"/>
  <c r="O331" i="3" s="1"/>
  <c r="K332" i="3"/>
  <c r="N332" i="3" s="1"/>
  <c r="O332" i="3" s="1"/>
  <c r="K333" i="3"/>
  <c r="N333" i="3" s="1"/>
  <c r="O333" i="3" s="1"/>
  <c r="K334" i="3"/>
  <c r="N334" i="3" s="1"/>
  <c r="O334" i="3" s="1"/>
  <c r="K335" i="3"/>
  <c r="N335" i="3" s="1"/>
  <c r="O335" i="3" s="1"/>
  <c r="K336" i="3"/>
  <c r="N336" i="3" s="1"/>
  <c r="O336" i="3" s="1"/>
  <c r="K337" i="3"/>
  <c r="N337" i="3" s="1"/>
  <c r="O337" i="3" s="1"/>
  <c r="K338" i="3"/>
  <c r="N338" i="3" s="1"/>
  <c r="O338" i="3" s="1"/>
  <c r="K339" i="3"/>
  <c r="N339" i="3" s="1"/>
  <c r="O339" i="3" s="1"/>
  <c r="K340" i="3"/>
  <c r="N340" i="3" s="1"/>
  <c r="O340" i="3" s="1"/>
  <c r="K341" i="3"/>
  <c r="N341" i="3" s="1"/>
  <c r="O341" i="3" s="1"/>
  <c r="K342" i="3"/>
  <c r="N342" i="3" s="1"/>
  <c r="O342" i="3" s="1"/>
  <c r="K343" i="3"/>
  <c r="N343" i="3" s="1"/>
  <c r="O343" i="3" s="1"/>
  <c r="K344" i="3"/>
  <c r="N344" i="3" s="1"/>
  <c r="O344" i="3" s="1"/>
  <c r="K345" i="3"/>
  <c r="N345" i="3" s="1"/>
  <c r="O345" i="3" s="1"/>
  <c r="K346" i="3"/>
  <c r="N346" i="3" s="1"/>
  <c r="O346" i="3" s="1"/>
  <c r="K347" i="3"/>
  <c r="N347" i="3" s="1"/>
  <c r="O347" i="3" s="1"/>
  <c r="K348" i="3"/>
  <c r="N348" i="3" s="1"/>
  <c r="O348" i="3" s="1"/>
  <c r="K349" i="3"/>
  <c r="N349" i="3" s="1"/>
  <c r="O349" i="3" s="1"/>
  <c r="K350" i="3"/>
  <c r="N350" i="3" s="1"/>
  <c r="O350" i="3" s="1"/>
  <c r="K351" i="3"/>
  <c r="N351" i="3" s="1"/>
  <c r="O351" i="3" s="1"/>
  <c r="K352" i="3"/>
  <c r="N352" i="3" s="1"/>
  <c r="O352" i="3" s="1"/>
  <c r="K353" i="3"/>
  <c r="N353" i="3" s="1"/>
  <c r="O353" i="3" s="1"/>
  <c r="K354" i="3"/>
  <c r="N354" i="3" s="1"/>
  <c r="O354" i="3" s="1"/>
  <c r="K355" i="3"/>
  <c r="N355" i="3" s="1"/>
  <c r="O355" i="3" s="1"/>
  <c r="K356" i="3"/>
  <c r="N356" i="3" s="1"/>
  <c r="O356" i="3" s="1"/>
  <c r="K357" i="3"/>
  <c r="N357" i="3" s="1"/>
  <c r="O357" i="3" s="1"/>
  <c r="K358" i="3"/>
  <c r="N358" i="3" s="1"/>
  <c r="O358" i="3" s="1"/>
  <c r="K359" i="3"/>
  <c r="N359" i="3" s="1"/>
  <c r="O359" i="3" s="1"/>
  <c r="K360" i="3"/>
  <c r="N360" i="3" s="1"/>
  <c r="O360" i="3" s="1"/>
  <c r="K361" i="3"/>
  <c r="N361" i="3" s="1"/>
  <c r="O361" i="3" s="1"/>
  <c r="K362" i="3"/>
  <c r="N362" i="3" s="1"/>
  <c r="O362" i="3" s="1"/>
  <c r="K363" i="3"/>
  <c r="N363" i="3" s="1"/>
  <c r="O363" i="3" s="1"/>
  <c r="K364" i="3"/>
  <c r="N364" i="3" s="1"/>
  <c r="O364" i="3" s="1"/>
  <c r="K365" i="3"/>
  <c r="N365" i="3" s="1"/>
  <c r="O365" i="3" s="1"/>
  <c r="K366" i="3"/>
  <c r="N366" i="3" s="1"/>
  <c r="O366" i="3" s="1"/>
  <c r="K367" i="3"/>
  <c r="N367" i="3" s="1"/>
  <c r="O367" i="3" s="1"/>
  <c r="K368" i="3"/>
  <c r="N368" i="3" s="1"/>
  <c r="O368" i="3" s="1"/>
  <c r="K369" i="3"/>
  <c r="N369" i="3" s="1"/>
  <c r="O369" i="3" s="1"/>
  <c r="K370" i="3"/>
  <c r="N370" i="3" s="1"/>
  <c r="O370" i="3" s="1"/>
  <c r="K371" i="3"/>
  <c r="N371" i="3" s="1"/>
  <c r="O371" i="3" s="1"/>
  <c r="K372" i="3"/>
  <c r="N372" i="3" s="1"/>
  <c r="O372" i="3" s="1"/>
  <c r="K373" i="3"/>
  <c r="N373" i="3" s="1"/>
  <c r="O373" i="3" s="1"/>
  <c r="K374" i="3"/>
  <c r="N374" i="3" s="1"/>
  <c r="O374" i="3" s="1"/>
  <c r="K375" i="3"/>
  <c r="N375" i="3" s="1"/>
  <c r="O375" i="3" s="1"/>
  <c r="K376" i="3"/>
  <c r="N376" i="3" s="1"/>
  <c r="O376" i="3" s="1"/>
  <c r="K377" i="3"/>
  <c r="N377" i="3" s="1"/>
  <c r="O377" i="3" s="1"/>
  <c r="K378" i="3"/>
  <c r="N378" i="3" s="1"/>
  <c r="O378" i="3" s="1"/>
  <c r="K379" i="3"/>
  <c r="N379" i="3" s="1"/>
  <c r="O379" i="3" s="1"/>
  <c r="K380" i="3"/>
  <c r="N380" i="3" s="1"/>
  <c r="O380" i="3" s="1"/>
  <c r="K381" i="3"/>
  <c r="N381" i="3" s="1"/>
  <c r="O381" i="3" s="1"/>
  <c r="K382" i="3"/>
  <c r="N382" i="3" s="1"/>
  <c r="O382" i="3" s="1"/>
  <c r="K383" i="3"/>
  <c r="N383" i="3" s="1"/>
  <c r="O383" i="3" s="1"/>
  <c r="K384" i="3"/>
  <c r="N384" i="3" s="1"/>
  <c r="O384" i="3" s="1"/>
  <c r="K385" i="3"/>
  <c r="N385" i="3" s="1"/>
  <c r="O385" i="3" s="1"/>
  <c r="K386" i="3"/>
  <c r="N386" i="3" s="1"/>
  <c r="O386" i="3" s="1"/>
  <c r="K387" i="3"/>
  <c r="N387" i="3" s="1"/>
  <c r="O387" i="3" s="1"/>
  <c r="K388" i="3"/>
  <c r="N388" i="3" s="1"/>
  <c r="O388" i="3" s="1"/>
  <c r="K389" i="3"/>
  <c r="N389" i="3" s="1"/>
  <c r="O389" i="3" s="1"/>
  <c r="K390" i="3"/>
  <c r="N390" i="3" s="1"/>
  <c r="O390" i="3" s="1"/>
  <c r="K391" i="3"/>
  <c r="N391" i="3" s="1"/>
  <c r="O391" i="3" s="1"/>
  <c r="K392" i="3"/>
  <c r="N392" i="3" s="1"/>
  <c r="O392" i="3" s="1"/>
  <c r="K393" i="3"/>
  <c r="N393" i="3" s="1"/>
  <c r="O393" i="3" s="1"/>
  <c r="K394" i="3"/>
  <c r="N394" i="3" s="1"/>
  <c r="O394" i="3" s="1"/>
  <c r="K395" i="3"/>
  <c r="N395" i="3" s="1"/>
  <c r="O395" i="3" s="1"/>
  <c r="K396" i="3"/>
  <c r="N396" i="3" s="1"/>
  <c r="O396" i="3" s="1"/>
  <c r="K397" i="3"/>
  <c r="N397" i="3" s="1"/>
  <c r="O397" i="3" s="1"/>
  <c r="K398" i="3"/>
  <c r="N398" i="3" s="1"/>
  <c r="O398" i="3" s="1"/>
  <c r="K399" i="3"/>
  <c r="N399" i="3" s="1"/>
  <c r="O399" i="3" s="1"/>
  <c r="K400" i="3"/>
  <c r="N400" i="3" s="1"/>
  <c r="O400" i="3" s="1"/>
  <c r="K401" i="3"/>
  <c r="N401" i="3" s="1"/>
  <c r="O401" i="3" s="1"/>
  <c r="K402" i="3"/>
  <c r="N402" i="3" s="1"/>
  <c r="O402" i="3" s="1"/>
  <c r="K403" i="3"/>
  <c r="N403" i="3" s="1"/>
  <c r="O403" i="3" s="1"/>
  <c r="K404" i="3"/>
  <c r="N404" i="3" s="1"/>
  <c r="O404" i="3" s="1"/>
  <c r="K405" i="3"/>
  <c r="N405" i="3" s="1"/>
  <c r="O405" i="3" s="1"/>
  <c r="K406" i="3"/>
  <c r="N406" i="3" s="1"/>
  <c r="O406" i="3" s="1"/>
  <c r="K407" i="3"/>
  <c r="N407" i="3" s="1"/>
  <c r="O407" i="3" s="1"/>
  <c r="K408" i="3"/>
  <c r="N408" i="3" s="1"/>
  <c r="O408" i="3" s="1"/>
  <c r="K409" i="3"/>
  <c r="N409" i="3" s="1"/>
  <c r="O409" i="3" s="1"/>
  <c r="K410" i="3"/>
  <c r="N410" i="3" s="1"/>
  <c r="O410" i="3" s="1"/>
  <c r="K411" i="3"/>
  <c r="N411" i="3" s="1"/>
  <c r="O411" i="3" s="1"/>
  <c r="K412" i="3"/>
  <c r="N412" i="3" s="1"/>
  <c r="O412" i="3" s="1"/>
  <c r="K413" i="3"/>
  <c r="N413" i="3" s="1"/>
  <c r="O413" i="3" s="1"/>
  <c r="K414" i="3"/>
  <c r="N414" i="3" s="1"/>
  <c r="O414" i="3" s="1"/>
  <c r="K415" i="3"/>
  <c r="N415" i="3" s="1"/>
  <c r="O415" i="3" s="1"/>
  <c r="K416" i="3"/>
  <c r="N416" i="3" s="1"/>
  <c r="O416" i="3" s="1"/>
  <c r="K417" i="3"/>
  <c r="N417" i="3" s="1"/>
  <c r="O417" i="3" s="1"/>
  <c r="K418" i="3"/>
  <c r="N418" i="3" s="1"/>
  <c r="O418" i="3" s="1"/>
  <c r="K419" i="3"/>
  <c r="N419" i="3" s="1"/>
  <c r="O419" i="3" s="1"/>
  <c r="K420" i="3"/>
  <c r="N420" i="3" s="1"/>
  <c r="O420" i="3" s="1"/>
  <c r="K421" i="3"/>
  <c r="N421" i="3" s="1"/>
  <c r="O421" i="3" s="1"/>
  <c r="K422" i="3"/>
  <c r="N422" i="3" s="1"/>
  <c r="O422" i="3" s="1"/>
  <c r="K423" i="3"/>
  <c r="N423" i="3" s="1"/>
  <c r="O423" i="3" s="1"/>
  <c r="K424" i="3"/>
  <c r="N424" i="3" s="1"/>
  <c r="O424" i="3" s="1"/>
  <c r="K425" i="3"/>
  <c r="N425" i="3" s="1"/>
  <c r="O425" i="3" s="1"/>
  <c r="K426" i="3"/>
  <c r="N426" i="3" s="1"/>
  <c r="O426" i="3" s="1"/>
  <c r="K427" i="3"/>
  <c r="N427" i="3" s="1"/>
  <c r="O427" i="3" s="1"/>
  <c r="K428" i="3"/>
  <c r="N428" i="3" s="1"/>
  <c r="O428" i="3" s="1"/>
  <c r="K429" i="3"/>
  <c r="N429" i="3" s="1"/>
  <c r="O429" i="3" s="1"/>
  <c r="K430" i="3"/>
  <c r="N430" i="3" s="1"/>
  <c r="O430" i="3" s="1"/>
  <c r="K431" i="3"/>
  <c r="N431" i="3" s="1"/>
  <c r="O431" i="3" s="1"/>
  <c r="K432" i="3"/>
  <c r="N432" i="3" s="1"/>
  <c r="O432" i="3" s="1"/>
  <c r="K433" i="3"/>
  <c r="N433" i="3" s="1"/>
  <c r="O433" i="3" s="1"/>
  <c r="K434" i="3"/>
  <c r="N434" i="3" s="1"/>
  <c r="O434" i="3" s="1"/>
  <c r="K435" i="3"/>
  <c r="N435" i="3" s="1"/>
  <c r="O435" i="3" s="1"/>
  <c r="K436" i="3"/>
  <c r="N436" i="3" s="1"/>
  <c r="O436" i="3" s="1"/>
  <c r="K437" i="3"/>
  <c r="N437" i="3" s="1"/>
  <c r="O437" i="3" s="1"/>
  <c r="K438" i="3"/>
  <c r="N438" i="3" s="1"/>
  <c r="O438" i="3" s="1"/>
  <c r="K439" i="3"/>
  <c r="N439" i="3" s="1"/>
  <c r="O439" i="3" s="1"/>
  <c r="K440" i="3"/>
  <c r="N440" i="3" s="1"/>
  <c r="O440" i="3" s="1"/>
  <c r="K441" i="3"/>
  <c r="N441" i="3" s="1"/>
  <c r="O441" i="3" s="1"/>
  <c r="K442" i="3"/>
  <c r="N442" i="3" s="1"/>
  <c r="O442" i="3" s="1"/>
  <c r="K443" i="3"/>
  <c r="N443" i="3" s="1"/>
  <c r="O443" i="3" s="1"/>
  <c r="K444" i="3"/>
  <c r="N444" i="3" s="1"/>
  <c r="O444" i="3" s="1"/>
  <c r="K445" i="3"/>
  <c r="N445" i="3" s="1"/>
  <c r="O445" i="3" s="1"/>
  <c r="K446" i="3"/>
  <c r="N446" i="3" s="1"/>
  <c r="O446" i="3" s="1"/>
  <c r="K447" i="3"/>
  <c r="N447" i="3" s="1"/>
  <c r="O447" i="3" s="1"/>
  <c r="K448" i="3"/>
  <c r="N448" i="3" s="1"/>
  <c r="O448" i="3" s="1"/>
  <c r="K449" i="3"/>
  <c r="N449" i="3" s="1"/>
  <c r="O449" i="3" s="1"/>
  <c r="K450" i="3"/>
  <c r="N450" i="3" s="1"/>
  <c r="O450" i="3" s="1"/>
  <c r="K451" i="3"/>
  <c r="N451" i="3" s="1"/>
  <c r="O451" i="3" s="1"/>
  <c r="K452" i="3"/>
  <c r="N452" i="3" s="1"/>
  <c r="O452" i="3" s="1"/>
  <c r="K453" i="3"/>
  <c r="N453" i="3" s="1"/>
  <c r="O453" i="3" s="1"/>
  <c r="K454" i="3"/>
  <c r="N454" i="3" s="1"/>
  <c r="O454" i="3" s="1"/>
  <c r="K455" i="3"/>
  <c r="N455" i="3" s="1"/>
  <c r="O455" i="3" s="1"/>
  <c r="K456" i="3"/>
  <c r="N456" i="3" s="1"/>
  <c r="O456" i="3" s="1"/>
  <c r="K457" i="3"/>
  <c r="N457" i="3" s="1"/>
  <c r="O457" i="3" s="1"/>
  <c r="K458" i="3"/>
  <c r="N458" i="3" s="1"/>
  <c r="O458" i="3" s="1"/>
  <c r="K459" i="3"/>
  <c r="N459" i="3" s="1"/>
  <c r="O459" i="3" s="1"/>
  <c r="K460" i="3"/>
  <c r="N460" i="3" s="1"/>
  <c r="O460" i="3" s="1"/>
  <c r="K461" i="3"/>
  <c r="N461" i="3" s="1"/>
  <c r="O461" i="3" s="1"/>
  <c r="K462" i="3"/>
  <c r="N462" i="3" s="1"/>
  <c r="O462" i="3" s="1"/>
  <c r="K463" i="3"/>
  <c r="N463" i="3" s="1"/>
  <c r="O463" i="3" s="1"/>
  <c r="K464" i="3"/>
  <c r="N464" i="3" s="1"/>
  <c r="O464" i="3" s="1"/>
  <c r="K465" i="3"/>
  <c r="N465" i="3" s="1"/>
  <c r="O465" i="3" s="1"/>
  <c r="K466" i="3"/>
  <c r="N466" i="3" s="1"/>
  <c r="O466" i="3" s="1"/>
  <c r="K467" i="3"/>
  <c r="N467" i="3" s="1"/>
  <c r="O467" i="3" s="1"/>
  <c r="K468" i="3"/>
  <c r="N468" i="3" s="1"/>
  <c r="O468" i="3" s="1"/>
  <c r="K469" i="3"/>
  <c r="N469" i="3" s="1"/>
  <c r="O469" i="3" s="1"/>
  <c r="K470" i="3"/>
  <c r="N470" i="3" s="1"/>
  <c r="O470" i="3" s="1"/>
  <c r="K471" i="3"/>
  <c r="N471" i="3" s="1"/>
  <c r="O471" i="3" s="1"/>
  <c r="K472" i="3"/>
  <c r="N472" i="3" s="1"/>
  <c r="O472" i="3" s="1"/>
  <c r="K473" i="3"/>
  <c r="N473" i="3" s="1"/>
  <c r="O473" i="3" s="1"/>
  <c r="K474" i="3"/>
  <c r="N474" i="3" s="1"/>
  <c r="O474" i="3" s="1"/>
  <c r="K475" i="3"/>
  <c r="N475" i="3" s="1"/>
  <c r="O475" i="3" s="1"/>
  <c r="K476" i="3"/>
  <c r="N476" i="3" s="1"/>
  <c r="O476" i="3" s="1"/>
  <c r="K477" i="3"/>
  <c r="N477" i="3" s="1"/>
  <c r="O477" i="3" s="1"/>
  <c r="K478" i="3"/>
  <c r="N478" i="3" s="1"/>
  <c r="O478" i="3" s="1"/>
  <c r="K479" i="3"/>
  <c r="N479" i="3" s="1"/>
  <c r="O479" i="3" s="1"/>
  <c r="K480" i="3"/>
  <c r="N480" i="3" s="1"/>
  <c r="O480" i="3" s="1"/>
  <c r="K481" i="3"/>
  <c r="N481" i="3" s="1"/>
  <c r="O481" i="3" s="1"/>
  <c r="K482" i="3"/>
  <c r="N482" i="3" s="1"/>
  <c r="O482" i="3" s="1"/>
  <c r="K483" i="3"/>
  <c r="N483" i="3" s="1"/>
  <c r="O483" i="3" s="1"/>
  <c r="K484" i="3"/>
  <c r="N484" i="3" s="1"/>
  <c r="O484" i="3" s="1"/>
  <c r="K485" i="3"/>
  <c r="N485" i="3" s="1"/>
  <c r="O485" i="3" s="1"/>
  <c r="K486" i="3"/>
  <c r="N486" i="3" s="1"/>
  <c r="O486" i="3" s="1"/>
  <c r="K487" i="3"/>
  <c r="N487" i="3" s="1"/>
  <c r="O487" i="3" s="1"/>
  <c r="K488" i="3"/>
  <c r="N488" i="3" s="1"/>
  <c r="O488" i="3" s="1"/>
  <c r="K489" i="3"/>
  <c r="N489" i="3" s="1"/>
  <c r="O489" i="3" s="1"/>
  <c r="K490" i="3"/>
  <c r="N490" i="3" s="1"/>
  <c r="O490" i="3" s="1"/>
  <c r="K491" i="3"/>
  <c r="N491" i="3" s="1"/>
  <c r="O491" i="3" s="1"/>
  <c r="K492" i="3"/>
  <c r="N492" i="3" s="1"/>
  <c r="O492" i="3" s="1"/>
  <c r="K493" i="3"/>
  <c r="N493" i="3" s="1"/>
  <c r="O493" i="3" s="1"/>
  <c r="K494" i="3"/>
  <c r="N494" i="3" s="1"/>
  <c r="O494" i="3" s="1"/>
  <c r="K495" i="3"/>
  <c r="N495" i="3" s="1"/>
  <c r="O495" i="3" s="1"/>
  <c r="K496" i="3"/>
  <c r="N496" i="3" s="1"/>
  <c r="O496" i="3" s="1"/>
  <c r="K497" i="3"/>
  <c r="N497" i="3" s="1"/>
  <c r="O497" i="3" s="1"/>
  <c r="K498" i="3"/>
  <c r="N498" i="3" s="1"/>
  <c r="O498" i="3" s="1"/>
  <c r="K499" i="3"/>
  <c r="N499" i="3" s="1"/>
  <c r="O499" i="3" s="1"/>
  <c r="K500" i="3"/>
  <c r="N500" i="3" s="1"/>
  <c r="O500" i="3" s="1"/>
  <c r="K501" i="3"/>
  <c r="N501" i="3" s="1"/>
  <c r="O501" i="3" s="1"/>
  <c r="K502" i="3"/>
  <c r="N502" i="3" s="1"/>
  <c r="O502" i="3" s="1"/>
  <c r="K503" i="3"/>
  <c r="N503" i="3" s="1"/>
  <c r="O503" i="3" s="1"/>
  <c r="K504" i="3"/>
  <c r="N504" i="3" s="1"/>
  <c r="O504" i="3" s="1"/>
  <c r="K505" i="3"/>
  <c r="N505" i="3" s="1"/>
  <c r="O505" i="3" s="1"/>
  <c r="K10" i="3"/>
  <c r="C38" i="3"/>
  <c r="C10" i="6"/>
  <c r="N37" i="3" l="1"/>
  <c r="N36" i="3"/>
  <c r="N35" i="3"/>
  <c r="N33" i="3"/>
  <c r="N10" i="3"/>
  <c r="N34" i="3"/>
  <c r="N32" i="3"/>
  <c r="N15" i="3"/>
  <c r="N11" i="3"/>
  <c r="N31" i="3"/>
  <c r="N27" i="3"/>
  <c r="N23" i="3"/>
  <c r="N19" i="3"/>
  <c r="C11" i="6"/>
  <c r="D12" i="6" s="1" a="1"/>
  <c r="D12" i="6" s="1"/>
  <c r="E11" i="6" a="1"/>
  <c r="E11" i="6" s="1"/>
  <c r="F11" i="6" s="1" a="1"/>
  <c r="F11" i="6" s="1"/>
  <c r="G11" i="6"/>
  <c r="N29" i="3"/>
  <c r="N17" i="3"/>
  <c r="N30" i="3"/>
  <c r="N26" i="3"/>
  <c r="N22" i="3"/>
  <c r="N14" i="3"/>
  <c r="N25" i="3"/>
  <c r="N21" i="3"/>
  <c r="N13" i="3"/>
  <c r="N28" i="3"/>
  <c r="N24" i="3"/>
  <c r="N20" i="3"/>
  <c r="N16" i="3"/>
  <c r="N12" i="3"/>
  <c r="N18" i="3"/>
  <c r="E12" i="6" l="1" a="1"/>
  <c r="E12" i="6" s="1"/>
  <c r="F12" i="6" s="1" a="1"/>
  <c r="F12" i="6" s="1"/>
  <c r="G12" i="6"/>
  <c r="H12" i="6"/>
  <c r="I12" i="6" l="1"/>
  <c r="F38" i="3" l="1"/>
  <c r="D12" i="7"/>
  <c r="D10" i="7"/>
  <c r="D13" i="7"/>
  <c r="H11" i="6"/>
  <c r="I11" i="6" s="1"/>
  <c r="O23" i="3" l="1"/>
  <c r="O32" i="3"/>
  <c r="O18" i="3"/>
  <c r="O14" i="3"/>
  <c r="O36" i="3"/>
  <c r="O16" i="3"/>
  <c r="O19" i="3"/>
  <c r="O15" i="3"/>
  <c r="O35" i="3"/>
  <c r="O30" i="3"/>
  <c r="O17" i="3"/>
  <c r="O21" i="3"/>
  <c r="O13" i="3"/>
  <c r="O11" i="3"/>
  <c r="O33" i="3"/>
  <c r="O20" i="3"/>
  <c r="O12" i="3"/>
  <c r="O31" i="3"/>
  <c r="O24" i="3"/>
  <c r="O22" i="3"/>
  <c r="O10" i="3"/>
  <c r="O27" i="3"/>
  <c r="O26" i="3"/>
  <c r="O28" i="3"/>
  <c r="O34" i="3"/>
  <c r="O25" i="3"/>
  <c r="O29" i="3"/>
  <c r="O37" i="3"/>
  <c r="G38" i="3"/>
  <c r="G12" i="7" s="1"/>
  <c r="D14" i="7"/>
  <c r="G14" i="7"/>
  <c r="G10" i="7"/>
  <c r="D15" i="7"/>
  <c r="D11" i="7"/>
  <c r="G15" i="7"/>
  <c r="G11" i="7"/>
  <c r="G9" i="7"/>
  <c r="C12" i="6"/>
  <c r="D13" i="6" s="1" a="1"/>
  <c r="D13" i="6" s="1"/>
  <c r="G13" i="7" l="1"/>
  <c r="C13" i="6"/>
  <c r="D14" i="6" s="1" a="1"/>
  <c r="D14" i="6" s="1"/>
  <c r="E13" i="6" a="1"/>
  <c r="E13" i="6" s="1"/>
  <c r="F13" i="6" s="1" a="1"/>
  <c r="F13" i="6" s="1"/>
  <c r="G13" i="6"/>
  <c r="H13" i="6"/>
  <c r="C14" i="6" l="1"/>
  <c r="D15" i="6" s="1" a="1"/>
  <c r="D15" i="6" s="1"/>
  <c r="E14" i="6" a="1"/>
  <c r="E14" i="6" s="1"/>
  <c r="F14" i="6" s="1" a="1"/>
  <c r="F14" i="6" s="1"/>
  <c r="I13" i="6"/>
  <c r="E15" i="6" l="1" a="1"/>
  <c r="E15" i="6" s="1"/>
  <c r="F15" i="6" s="1" a="1"/>
  <c r="F15" i="6" s="1"/>
  <c r="C15" i="6"/>
  <c r="D16" i="6" s="1" a="1"/>
  <c r="D16" i="6" s="1"/>
  <c r="H14" i="6"/>
  <c r="G14" i="6"/>
  <c r="G15" i="6"/>
  <c r="H15" i="6"/>
  <c r="E16" i="6" l="1" a="1"/>
  <c r="E16" i="6" s="1"/>
  <c r="F16" i="6" s="1" a="1"/>
  <c r="F16" i="6" s="1"/>
  <c r="C16" i="6"/>
  <c r="D17" i="6" s="1" a="1"/>
  <c r="D17" i="6" s="1"/>
  <c r="I15" i="6"/>
  <c r="I14" i="6"/>
  <c r="G16" i="6"/>
  <c r="H16" i="6"/>
  <c r="E17" i="6" l="1" a="1"/>
  <c r="E17" i="6" s="1"/>
  <c r="F17" i="6" s="1" a="1"/>
  <c r="F17" i="6" s="1"/>
  <c r="I16" i="6"/>
  <c r="G17" i="6" l="1"/>
  <c r="H17" i="6"/>
  <c r="C17" i="6"/>
  <c r="D18" i="6" s="1" a="1"/>
  <c r="D18" i="6" s="1"/>
  <c r="E18" i="6" l="1" a="1"/>
  <c r="E18" i="6" s="1"/>
  <c r="F18" i="6" s="1" a="1"/>
  <c r="F18" i="6" s="1"/>
  <c r="C18" i="6"/>
  <c r="D19" i="6" s="1" a="1"/>
  <c r="D19" i="6" s="1"/>
  <c r="I17" i="6"/>
  <c r="E19" i="6" l="1" a="1"/>
  <c r="E19" i="6" s="1"/>
  <c r="F19" i="6" s="1" a="1"/>
  <c r="F19" i="6" s="1"/>
  <c r="C19" i="6"/>
  <c r="D20" i="6" s="1" a="1"/>
  <c r="D20" i="6" s="1"/>
  <c r="H18" i="6"/>
  <c r="G18" i="6"/>
  <c r="G19" i="6"/>
  <c r="H19" i="6"/>
  <c r="C20" i="6" l="1"/>
  <c r="D21" i="6" s="1" a="1"/>
  <c r="D21" i="6" s="1"/>
  <c r="E20" i="6" a="1"/>
  <c r="E20" i="6" s="1"/>
  <c r="F20" i="6" s="1" a="1"/>
  <c r="F20" i="6" s="1"/>
  <c r="I19" i="6"/>
  <c r="I18" i="6"/>
  <c r="G20" i="6"/>
  <c r="H20" i="6"/>
  <c r="C21" i="6" l="1"/>
  <c r="D22" i="6" s="1" a="1"/>
  <c r="D22" i="6" s="1"/>
  <c r="E21" i="6" a="1"/>
  <c r="E21" i="6" s="1"/>
  <c r="F21" i="6" s="1" a="1"/>
  <c r="F21" i="6" s="1"/>
  <c r="I20" i="6"/>
  <c r="G21" i="6"/>
  <c r="H21" i="6"/>
  <c r="C22" i="6" l="1"/>
  <c r="D23" i="6" s="1" a="1"/>
  <c r="D23" i="6" s="1"/>
  <c r="E22" i="6" a="1"/>
  <c r="E22" i="6" s="1"/>
  <c r="F22" i="6" s="1" a="1"/>
  <c r="F22" i="6" s="1"/>
  <c r="I21" i="6"/>
  <c r="G22" i="6"/>
  <c r="H22" i="6"/>
  <c r="E23" i="6" l="1" a="1"/>
  <c r="E23" i="6" s="1"/>
  <c r="F23" i="6" s="1" a="1"/>
  <c r="F23" i="6" s="1"/>
  <c r="C23" i="6"/>
  <c r="D24" i="6" s="1" a="1"/>
  <c r="D24" i="6" s="1"/>
  <c r="I22" i="6"/>
  <c r="G23" i="6"/>
  <c r="H23" i="6"/>
  <c r="E24" i="6" l="1" a="1"/>
  <c r="E24" i="6" s="1"/>
  <c r="F24" i="6" s="1" a="1"/>
  <c r="F24" i="6" s="1"/>
  <c r="C24" i="6"/>
  <c r="D25" i="6" s="1" a="1"/>
  <c r="D25" i="6" s="1"/>
  <c r="I23" i="6"/>
  <c r="G24" i="6"/>
  <c r="H24" i="6"/>
  <c r="E25" i="6" l="1" a="1"/>
  <c r="E25" i="6" s="1"/>
  <c r="F25" i="6" s="1" a="1"/>
  <c r="F25" i="6" s="1"/>
  <c r="C25" i="6"/>
  <c r="D26" i="6" s="1" a="1"/>
  <c r="D26" i="6" s="1"/>
  <c r="I24" i="6"/>
  <c r="G25" i="6"/>
  <c r="H25" i="6"/>
  <c r="E26" i="6" l="1" a="1"/>
  <c r="E26" i="6" s="1"/>
  <c r="F26" i="6" s="1" a="1"/>
  <c r="F26" i="6" s="1"/>
  <c r="C26" i="6"/>
  <c r="D27" i="6" s="1" a="1"/>
  <c r="D27" i="6" s="1"/>
  <c r="I25" i="6"/>
  <c r="G26" i="6"/>
  <c r="H26" i="6"/>
  <c r="E27" i="6" l="1" a="1"/>
  <c r="E27" i="6" s="1"/>
  <c r="F27" i="6" s="1" a="1"/>
  <c r="F27" i="6" s="1"/>
  <c r="C27" i="6"/>
  <c r="D28" i="6" s="1" a="1"/>
  <c r="D28" i="6" s="1"/>
  <c r="I26" i="6"/>
  <c r="G27" i="6"/>
  <c r="H27" i="6"/>
  <c r="C28" i="6" l="1"/>
  <c r="D29" i="6" s="1" a="1"/>
  <c r="D29" i="6" s="1"/>
  <c r="E28" i="6" a="1"/>
  <c r="E28" i="6" s="1"/>
  <c r="F28" i="6" s="1" a="1"/>
  <c r="F28" i="6" s="1"/>
  <c r="I27" i="6"/>
  <c r="G28" i="6"/>
  <c r="H28" i="6"/>
  <c r="C29" i="6" l="1"/>
  <c r="D30" i="6" s="1" a="1"/>
  <c r="D30" i="6" s="1"/>
  <c r="E29" i="6" a="1"/>
  <c r="E29" i="6" s="1"/>
  <c r="F29" i="6" s="1" a="1"/>
  <c r="F29" i="6" s="1"/>
  <c r="I28" i="6"/>
  <c r="G29" i="6"/>
  <c r="H29" i="6"/>
  <c r="C30" i="6" l="1"/>
  <c r="D31" i="6" s="1" a="1"/>
  <c r="D31" i="6" s="1"/>
  <c r="E30" i="6" a="1"/>
  <c r="E30" i="6" s="1"/>
  <c r="F30" i="6" s="1" a="1"/>
  <c r="F30" i="6" s="1"/>
  <c r="I29" i="6"/>
  <c r="G30" i="6"/>
  <c r="H30" i="6"/>
  <c r="E31" i="6" l="1" a="1"/>
  <c r="E31" i="6" s="1"/>
  <c r="F31" i="6" s="1" a="1"/>
  <c r="F31" i="6" s="1"/>
  <c r="C31" i="6"/>
  <c r="D32" i="6" s="1" a="1"/>
  <c r="D32" i="6" s="1"/>
  <c r="I30" i="6"/>
  <c r="G31" i="6"/>
  <c r="H31" i="6"/>
  <c r="E32" i="6" l="1" a="1"/>
  <c r="E32" i="6" s="1"/>
  <c r="F32" i="6" s="1" a="1"/>
  <c r="F32" i="6" s="1"/>
  <c r="C32" i="6"/>
  <c r="D33" i="6" s="1" a="1"/>
  <c r="D33" i="6" s="1"/>
  <c r="I31" i="6"/>
  <c r="G32" i="6"/>
  <c r="H32" i="6"/>
  <c r="E33" i="6" l="1" a="1"/>
  <c r="E33" i="6" s="1"/>
  <c r="F33" i="6" s="1" a="1"/>
  <c r="F33" i="6" s="1"/>
  <c r="C33" i="6"/>
  <c r="D34" i="6" s="1" a="1"/>
  <c r="D34" i="6" s="1"/>
  <c r="I32" i="6"/>
  <c r="G33" i="6"/>
  <c r="H33" i="6"/>
  <c r="E34" i="6" l="1" a="1"/>
  <c r="E34" i="6" s="1"/>
  <c r="F34" i="6" s="1" a="1"/>
  <c r="F34" i="6" s="1"/>
  <c r="C34" i="6"/>
  <c r="D35" i="6" s="1" a="1"/>
  <c r="D35" i="6" s="1"/>
  <c r="I33" i="6"/>
  <c r="G34" i="6"/>
  <c r="H34" i="6"/>
  <c r="E35" i="6" l="1" a="1"/>
  <c r="E35" i="6" s="1"/>
  <c r="F35" i="6" s="1" a="1"/>
  <c r="F35" i="6" s="1"/>
  <c r="C35" i="6"/>
  <c r="D36" i="6" s="1" a="1"/>
  <c r="D36" i="6" s="1"/>
  <c r="I34" i="6"/>
  <c r="G35" i="6"/>
  <c r="H35" i="6"/>
  <c r="C36" i="6" l="1"/>
  <c r="D37" i="6" s="1" a="1"/>
  <c r="D37" i="6" s="1"/>
  <c r="E36" i="6" a="1"/>
  <c r="E36" i="6" s="1"/>
  <c r="F36" i="6" s="1" a="1"/>
  <c r="F36" i="6" s="1"/>
  <c r="I35" i="6"/>
  <c r="G36" i="6"/>
  <c r="H36" i="6"/>
  <c r="C37" i="6" l="1"/>
  <c r="D38" i="6" s="1" a="1"/>
  <c r="D38" i="6" s="1"/>
  <c r="E37" i="6" a="1"/>
  <c r="E37" i="6" s="1"/>
  <c r="F37" i="6" s="1" a="1"/>
  <c r="F37" i="6" s="1"/>
  <c r="I36" i="6"/>
  <c r="G37" i="6"/>
  <c r="H37" i="6"/>
  <c r="C38" i="6" l="1"/>
  <c r="D39" i="6" s="1" a="1"/>
  <c r="D39" i="6" s="1"/>
  <c r="E38" i="6" a="1"/>
  <c r="E38" i="6" s="1"/>
  <c r="F38" i="6" s="1" a="1"/>
  <c r="F38" i="6" s="1"/>
  <c r="I37" i="6"/>
  <c r="G38" i="6"/>
  <c r="H38" i="6"/>
  <c r="E39" i="6" l="1" a="1"/>
  <c r="E39" i="6" s="1"/>
  <c r="F39" i="6" s="1" a="1"/>
  <c r="F39" i="6" s="1"/>
  <c r="C39" i="6"/>
  <c r="D40" i="6" s="1" a="1"/>
  <c r="D40" i="6" s="1"/>
  <c r="I38" i="6"/>
  <c r="G39" i="6"/>
  <c r="H39" i="6"/>
  <c r="E40" i="6" l="1" a="1"/>
  <c r="E40" i="6" s="1"/>
  <c r="F40" i="6" s="1" a="1"/>
  <c r="F40" i="6" s="1"/>
  <c r="C40" i="6"/>
  <c r="D41" i="6" s="1" a="1"/>
  <c r="D41" i="6" s="1"/>
  <c r="I39" i="6"/>
  <c r="G40" i="6"/>
  <c r="H40" i="6"/>
  <c r="E41" i="6" l="1" a="1"/>
  <c r="E41" i="6" s="1"/>
  <c r="F41" i="6" s="1" a="1"/>
  <c r="F41" i="6" s="1"/>
  <c r="C41" i="6"/>
  <c r="D42" i="6" s="1" a="1"/>
  <c r="D42" i="6" s="1"/>
  <c r="I40" i="6"/>
  <c r="G41" i="6"/>
  <c r="H41" i="6"/>
  <c r="E42" i="6" l="1" a="1"/>
  <c r="E42" i="6" s="1"/>
  <c r="F42" i="6" s="1" a="1"/>
  <c r="F42" i="6" s="1"/>
  <c r="C42" i="6"/>
  <c r="D43" i="6" s="1" a="1"/>
  <c r="D43" i="6" s="1"/>
  <c r="I41" i="6"/>
  <c r="G42" i="6"/>
  <c r="H42" i="6"/>
  <c r="E43" i="6" l="1" a="1"/>
  <c r="E43" i="6" s="1"/>
  <c r="F43" i="6" s="1" a="1"/>
  <c r="F43" i="6" s="1"/>
  <c r="C43" i="6"/>
  <c r="D44" i="6" s="1" a="1"/>
  <c r="D44" i="6" s="1"/>
  <c r="I42" i="6"/>
  <c r="G43" i="6"/>
  <c r="H43" i="6"/>
  <c r="C44" i="6" l="1"/>
  <c r="D45" i="6" s="1" a="1"/>
  <c r="D45" i="6" s="1"/>
  <c r="E44" i="6" a="1"/>
  <c r="E44" i="6" s="1"/>
  <c r="F44" i="6" s="1" a="1"/>
  <c r="F44" i="6" s="1"/>
  <c r="I43" i="6"/>
  <c r="G44" i="6"/>
  <c r="H44" i="6"/>
  <c r="C45" i="6" l="1"/>
  <c r="D46" i="6" s="1" a="1"/>
  <c r="D46" i="6" s="1"/>
  <c r="E45" i="6" a="1"/>
  <c r="E45" i="6" s="1"/>
  <c r="F45" i="6" s="1" a="1"/>
  <c r="F45" i="6" s="1"/>
  <c r="I44" i="6"/>
  <c r="G45" i="6"/>
  <c r="H45" i="6"/>
  <c r="C46" i="6" l="1"/>
  <c r="D47" i="6" s="1" a="1"/>
  <c r="D47" i="6" s="1"/>
  <c r="E46" i="6" a="1"/>
  <c r="E46" i="6" s="1"/>
  <c r="F46" i="6" s="1" a="1"/>
  <c r="F46" i="6" s="1"/>
  <c r="I45" i="6"/>
  <c r="G46" i="6"/>
  <c r="H46" i="6"/>
  <c r="E47" i="6" l="1" a="1"/>
  <c r="E47" i="6" s="1"/>
  <c r="F47" i="6" s="1" a="1"/>
  <c r="F47" i="6" s="1"/>
  <c r="C47" i="6"/>
  <c r="D48" i="6" s="1" a="1"/>
  <c r="D48" i="6" s="1"/>
  <c r="I46" i="6"/>
  <c r="G47" i="6"/>
  <c r="H47" i="6"/>
  <c r="E48" i="6" l="1" a="1"/>
  <c r="E48" i="6" s="1"/>
  <c r="F48" i="6" s="1" a="1"/>
  <c r="F48" i="6" s="1"/>
  <c r="C48" i="6"/>
  <c r="D49" i="6" s="1" a="1"/>
  <c r="D49" i="6" s="1"/>
  <c r="I47" i="6"/>
  <c r="G48" i="6"/>
  <c r="H48" i="6"/>
  <c r="E49" i="6" l="1" a="1"/>
  <c r="E49" i="6" s="1"/>
  <c r="F49" i="6" s="1" a="1"/>
  <c r="F49" i="6" s="1"/>
  <c r="C49" i="6"/>
  <c r="D50" i="6" s="1" a="1"/>
  <c r="D50" i="6" s="1"/>
  <c r="I48" i="6"/>
  <c r="G49" i="6"/>
  <c r="H49" i="6"/>
  <c r="E50" i="6" l="1" a="1"/>
  <c r="E50" i="6" s="1"/>
  <c r="F50" i="6" s="1" a="1"/>
  <c r="F50" i="6" s="1"/>
  <c r="C50" i="6"/>
  <c r="D51" i="6" s="1" a="1"/>
  <c r="D51" i="6" s="1"/>
  <c r="I49" i="6"/>
  <c r="G50" i="6"/>
  <c r="H50" i="6"/>
  <c r="E51" i="6" l="1" a="1"/>
  <c r="E51" i="6" s="1"/>
  <c r="F51" i="6" s="1" a="1"/>
  <c r="F51" i="6" s="1"/>
  <c r="C51" i="6"/>
  <c r="D52" i="6" s="1" a="1"/>
  <c r="D52" i="6" s="1"/>
  <c r="I50" i="6"/>
  <c r="G51" i="6"/>
  <c r="H51" i="6"/>
  <c r="C52" i="6" l="1"/>
  <c r="D53" i="6" s="1" a="1"/>
  <c r="D53" i="6" s="1"/>
  <c r="E52" i="6" a="1"/>
  <c r="E52" i="6" s="1"/>
  <c r="F52" i="6" s="1" a="1"/>
  <c r="F52" i="6" s="1"/>
  <c r="I51" i="6"/>
  <c r="G52" i="6"/>
  <c r="H52" i="6"/>
  <c r="C53" i="6" l="1"/>
  <c r="D54" i="6" s="1" a="1"/>
  <c r="D54" i="6" s="1"/>
  <c r="E53" i="6" a="1"/>
  <c r="E53" i="6" s="1"/>
  <c r="F53" i="6" s="1" a="1"/>
  <c r="F53" i="6" s="1"/>
  <c r="I52" i="6"/>
  <c r="G53" i="6"/>
  <c r="H53" i="6"/>
  <c r="C54" i="6" l="1"/>
  <c r="D55" i="6" s="1" a="1"/>
  <c r="D55" i="6" s="1"/>
  <c r="E54" i="6" a="1"/>
  <c r="E54" i="6" s="1"/>
  <c r="F54" i="6" s="1" a="1"/>
  <c r="F54" i="6" s="1"/>
  <c r="I53" i="6"/>
  <c r="G54" i="6"/>
  <c r="H54" i="6"/>
  <c r="E55" i="6" l="1" a="1"/>
  <c r="E55" i="6" s="1"/>
  <c r="F55" i="6" s="1" a="1"/>
  <c r="F55" i="6" s="1"/>
  <c r="C55" i="6"/>
  <c r="D56" i="6" s="1" a="1"/>
  <c r="D56" i="6" s="1"/>
  <c r="I54" i="6"/>
  <c r="G55" i="6"/>
  <c r="H55" i="6"/>
  <c r="E56" i="6" l="1" a="1"/>
  <c r="E56" i="6" s="1"/>
  <c r="F56" i="6" s="1" a="1"/>
  <c r="F56" i="6" s="1"/>
  <c r="C56" i="6"/>
  <c r="D57" i="6" s="1" a="1"/>
  <c r="D57" i="6" s="1"/>
  <c r="I55" i="6"/>
  <c r="G56" i="6"/>
  <c r="H56" i="6"/>
  <c r="E57" i="6" l="1" a="1"/>
  <c r="E57" i="6" s="1"/>
  <c r="F57" i="6" s="1" a="1"/>
  <c r="F57" i="6" s="1"/>
  <c r="C57" i="6"/>
  <c r="D58" i="6" s="1" a="1"/>
  <c r="D58" i="6" s="1"/>
  <c r="I56" i="6"/>
  <c r="G57" i="6"/>
  <c r="H57" i="6"/>
  <c r="E58" i="6" l="1" a="1"/>
  <c r="E58" i="6" s="1"/>
  <c r="F58" i="6" s="1" a="1"/>
  <c r="F58" i="6" s="1"/>
  <c r="C58" i="6"/>
  <c r="D59" i="6" s="1" a="1"/>
  <c r="D59" i="6" s="1"/>
  <c r="I57" i="6"/>
  <c r="G58" i="6"/>
  <c r="H58" i="6"/>
  <c r="E59" i="6" l="1" a="1"/>
  <c r="E59" i="6" s="1"/>
  <c r="F59" i="6" s="1" a="1"/>
  <c r="F59" i="6" s="1"/>
  <c r="C59" i="6"/>
  <c r="D60" i="6" s="1" a="1"/>
  <c r="D60" i="6" s="1"/>
  <c r="I58" i="6"/>
  <c r="G59" i="6"/>
  <c r="H59" i="6"/>
  <c r="C60" i="6" l="1"/>
  <c r="D61" i="6" s="1" a="1"/>
  <c r="D61" i="6" s="1"/>
  <c r="E60" i="6" a="1"/>
  <c r="E60" i="6" s="1"/>
  <c r="F60" i="6" s="1" a="1"/>
  <c r="F60" i="6" s="1"/>
  <c r="I59" i="6"/>
  <c r="G60" i="6"/>
  <c r="H60" i="6"/>
  <c r="C61" i="6" l="1"/>
  <c r="D62" i="6" s="1" a="1"/>
  <c r="D62" i="6" s="1"/>
  <c r="E61" i="6" a="1"/>
  <c r="E61" i="6" s="1"/>
  <c r="F61" i="6" s="1" a="1"/>
  <c r="F61" i="6" s="1"/>
  <c r="I60" i="6"/>
  <c r="G61" i="6"/>
  <c r="H61" i="6"/>
  <c r="C62" i="6" l="1"/>
  <c r="D63" i="6" s="1" a="1"/>
  <c r="D63" i="6" s="1"/>
  <c r="E62" i="6" a="1"/>
  <c r="E62" i="6" s="1"/>
  <c r="F62" i="6" s="1" a="1"/>
  <c r="F62" i="6" s="1"/>
  <c r="I61" i="6"/>
  <c r="G62" i="6"/>
  <c r="H62" i="6"/>
  <c r="E63" i="6" l="1" a="1"/>
  <c r="E63" i="6" s="1"/>
  <c r="F63" i="6" s="1" a="1"/>
  <c r="F63" i="6" s="1"/>
  <c r="C63" i="6"/>
  <c r="D64" i="6" s="1" a="1"/>
  <c r="D64" i="6" s="1"/>
  <c r="I62" i="6"/>
  <c r="G63" i="6"/>
  <c r="H63" i="6"/>
  <c r="E64" i="6" l="1" a="1"/>
  <c r="E64" i="6" s="1"/>
  <c r="F64" i="6" s="1" a="1"/>
  <c r="F64" i="6" s="1"/>
  <c r="C64" i="6"/>
  <c r="D65" i="6" s="1" a="1"/>
  <c r="D65" i="6" s="1"/>
  <c r="I63" i="6"/>
  <c r="G64" i="6"/>
  <c r="H64" i="6"/>
  <c r="E65" i="6" l="1" a="1"/>
  <c r="E65" i="6" s="1"/>
  <c r="F65" i="6" s="1" a="1"/>
  <c r="F65" i="6" s="1"/>
  <c r="C65" i="6"/>
  <c r="D66" i="6" s="1" a="1"/>
  <c r="D66" i="6" s="1"/>
  <c r="I64" i="6"/>
  <c r="G65" i="6"/>
  <c r="H65" i="6"/>
  <c r="E66" i="6" l="1" a="1"/>
  <c r="E66" i="6" s="1"/>
  <c r="F66" i="6" s="1" a="1"/>
  <c r="F66" i="6" s="1"/>
  <c r="C66" i="6"/>
  <c r="D67" i="6" s="1" a="1"/>
  <c r="D67" i="6" s="1"/>
  <c r="I65" i="6"/>
  <c r="G66" i="6"/>
  <c r="H66" i="6"/>
  <c r="E67" i="6" l="1" a="1"/>
  <c r="E67" i="6" s="1"/>
  <c r="F67" i="6" s="1" a="1"/>
  <c r="F67" i="6" s="1"/>
  <c r="C67" i="6"/>
  <c r="D68" i="6" s="1" a="1"/>
  <c r="D68" i="6" s="1"/>
  <c r="I66" i="6"/>
  <c r="G67" i="6"/>
  <c r="H67" i="6"/>
  <c r="C68" i="6" l="1"/>
  <c r="D69" i="6" s="1" a="1"/>
  <c r="D69" i="6" s="1"/>
  <c r="E68" i="6" a="1"/>
  <c r="E68" i="6" s="1"/>
  <c r="F68" i="6" s="1" a="1"/>
  <c r="F68" i="6" s="1"/>
  <c r="I67" i="6"/>
  <c r="G68" i="6"/>
  <c r="H68" i="6"/>
  <c r="C69" i="6" l="1"/>
  <c r="D70" i="6" s="1" a="1"/>
  <c r="D70" i="6" s="1"/>
  <c r="E69" i="6" a="1"/>
  <c r="E69" i="6" s="1"/>
  <c r="F69" i="6" s="1" a="1"/>
  <c r="F69" i="6" s="1"/>
  <c r="I68" i="6"/>
  <c r="G69" i="6"/>
  <c r="H69" i="6"/>
  <c r="C70" i="6" l="1"/>
  <c r="D71" i="6" s="1" a="1"/>
  <c r="D71" i="6" s="1"/>
  <c r="E70" i="6" a="1"/>
  <c r="E70" i="6" s="1"/>
  <c r="F70" i="6" s="1" a="1"/>
  <c r="F70" i="6" s="1"/>
  <c r="I69" i="6"/>
  <c r="G70" i="6"/>
  <c r="H70" i="6"/>
  <c r="E71" i="6" l="1" a="1"/>
  <c r="E71" i="6" s="1"/>
  <c r="F71" i="6" s="1" a="1"/>
  <c r="F71" i="6" s="1"/>
  <c r="C71" i="6"/>
  <c r="D72" i="6" s="1" a="1"/>
  <c r="D72" i="6" s="1"/>
  <c r="I70" i="6"/>
  <c r="G71" i="6"/>
  <c r="H71" i="6"/>
  <c r="E72" i="6" l="1" a="1"/>
  <c r="E72" i="6" s="1"/>
  <c r="F72" i="6" s="1" a="1"/>
  <c r="F72" i="6" s="1"/>
  <c r="C72" i="6"/>
  <c r="D73" i="6" s="1" a="1"/>
  <c r="D73" i="6" s="1"/>
  <c r="I71" i="6"/>
  <c r="G72" i="6"/>
  <c r="H72" i="6"/>
  <c r="E73" i="6" l="1" a="1"/>
  <c r="E73" i="6" s="1"/>
  <c r="F73" i="6" s="1" a="1"/>
  <c r="F73" i="6" s="1"/>
  <c r="C73" i="6"/>
  <c r="D74" i="6" s="1" a="1"/>
  <c r="D74" i="6" s="1"/>
  <c r="I72" i="6"/>
  <c r="G73" i="6"/>
  <c r="H73" i="6"/>
  <c r="E74" i="6" l="1" a="1"/>
  <c r="E74" i="6" s="1"/>
  <c r="F74" i="6" s="1" a="1"/>
  <c r="F74" i="6" s="1"/>
  <c r="C74" i="6"/>
  <c r="D75" i="6" s="1" a="1"/>
  <c r="D75" i="6" s="1"/>
  <c r="I73" i="6"/>
  <c r="G74" i="6"/>
  <c r="H74" i="6"/>
  <c r="E75" i="6" l="1" a="1"/>
  <c r="E75" i="6" s="1"/>
  <c r="F75" i="6" s="1" a="1"/>
  <c r="F75" i="6" s="1"/>
  <c r="C75" i="6"/>
  <c r="D76" i="6" s="1" a="1"/>
  <c r="D76" i="6" s="1"/>
  <c r="I74" i="6"/>
  <c r="G75" i="6"/>
  <c r="H75" i="6"/>
  <c r="C76" i="6" l="1"/>
  <c r="D77" i="6" s="1" a="1"/>
  <c r="D77" i="6" s="1"/>
  <c r="E76" i="6" a="1"/>
  <c r="E76" i="6" s="1"/>
  <c r="F76" i="6" s="1" a="1"/>
  <c r="F76" i="6" s="1"/>
  <c r="I75" i="6"/>
  <c r="G76" i="6"/>
  <c r="H76" i="6"/>
  <c r="C77" i="6" l="1"/>
  <c r="D78" i="6" s="1" a="1"/>
  <c r="D78" i="6" s="1"/>
  <c r="E77" i="6" a="1"/>
  <c r="E77" i="6" s="1"/>
  <c r="F77" i="6" s="1" a="1"/>
  <c r="F77" i="6" s="1"/>
  <c r="I76" i="6"/>
  <c r="G77" i="6"/>
  <c r="H77" i="6"/>
  <c r="C78" i="6" l="1"/>
  <c r="D79" i="6" s="1" a="1"/>
  <c r="D79" i="6" s="1"/>
  <c r="E78" i="6" a="1"/>
  <c r="E78" i="6" s="1"/>
  <c r="F78" i="6" s="1" a="1"/>
  <c r="F78" i="6" s="1"/>
  <c r="I77" i="6"/>
  <c r="G78" i="6"/>
  <c r="H78" i="6"/>
  <c r="E79" i="6" l="1" a="1"/>
  <c r="E79" i="6" s="1"/>
  <c r="F79" i="6" s="1" a="1"/>
  <c r="F79" i="6" s="1"/>
  <c r="C79" i="6"/>
  <c r="D80" i="6" s="1" a="1"/>
  <c r="D80" i="6" s="1"/>
  <c r="I78" i="6"/>
  <c r="G79" i="6"/>
  <c r="H79" i="6"/>
  <c r="E80" i="6" l="1" a="1"/>
  <c r="E80" i="6" s="1"/>
  <c r="F80" i="6" s="1" a="1"/>
  <c r="F80" i="6" s="1"/>
  <c r="C80" i="6"/>
  <c r="D81" i="6" s="1" a="1"/>
  <c r="D81" i="6" s="1"/>
  <c r="I79" i="6"/>
  <c r="G80" i="6"/>
  <c r="H80" i="6"/>
  <c r="E81" i="6" l="1" a="1"/>
  <c r="E81" i="6" s="1"/>
  <c r="F81" i="6" s="1" a="1"/>
  <c r="F81" i="6" s="1"/>
  <c r="C81" i="6"/>
  <c r="D82" i="6" s="1" a="1"/>
  <c r="D82" i="6" s="1"/>
  <c r="I80" i="6"/>
  <c r="G81" i="6"/>
  <c r="H81" i="6"/>
  <c r="E82" i="6" l="1" a="1"/>
  <c r="E82" i="6" s="1"/>
  <c r="F82" i="6" s="1" a="1"/>
  <c r="F82" i="6" s="1"/>
  <c r="C82" i="6"/>
  <c r="D83" i="6" s="1" a="1"/>
  <c r="D83" i="6" s="1"/>
  <c r="I81" i="6"/>
  <c r="G82" i="6"/>
  <c r="H82" i="6"/>
  <c r="E83" i="6" l="1" a="1"/>
  <c r="E83" i="6" s="1"/>
  <c r="F83" i="6" s="1" a="1"/>
  <c r="F83" i="6" s="1"/>
  <c r="C83" i="6"/>
  <c r="D84" i="6" s="1" a="1"/>
  <c r="D84" i="6" s="1"/>
  <c r="I82" i="6"/>
  <c r="G83" i="6"/>
  <c r="H83" i="6"/>
  <c r="C84" i="6" l="1"/>
  <c r="D85" i="6" s="1" a="1"/>
  <c r="D85" i="6" s="1"/>
  <c r="E84" i="6" a="1"/>
  <c r="E84" i="6" s="1"/>
  <c r="F84" i="6" s="1" a="1"/>
  <c r="F84" i="6" s="1"/>
  <c r="I83" i="6"/>
  <c r="G84" i="6"/>
  <c r="H84" i="6"/>
  <c r="C85" i="6" l="1"/>
  <c r="D86" i="6" s="1" a="1"/>
  <c r="D86" i="6" s="1"/>
  <c r="E85" i="6" a="1"/>
  <c r="E85" i="6" s="1"/>
  <c r="F85" i="6" s="1" a="1"/>
  <c r="F85" i="6" s="1"/>
  <c r="I84" i="6"/>
  <c r="G85" i="6"/>
  <c r="H85" i="6"/>
  <c r="C86" i="6" l="1"/>
  <c r="D87" i="6" s="1" a="1"/>
  <c r="D87" i="6" s="1"/>
  <c r="E86" i="6" a="1"/>
  <c r="E86" i="6" s="1"/>
  <c r="F86" i="6" s="1" a="1"/>
  <c r="F86" i="6" s="1"/>
  <c r="I85" i="6"/>
  <c r="G86" i="6"/>
  <c r="H86" i="6"/>
  <c r="E87" i="6" l="1" a="1"/>
  <c r="E87" i="6" s="1"/>
  <c r="F87" i="6" s="1" a="1"/>
  <c r="F87" i="6" s="1"/>
  <c r="C87" i="6"/>
  <c r="D88" i="6" s="1" a="1"/>
  <c r="D88" i="6" s="1"/>
  <c r="I86" i="6"/>
  <c r="G87" i="6"/>
  <c r="H87" i="6"/>
  <c r="E88" i="6" l="1" a="1"/>
  <c r="E88" i="6" s="1"/>
  <c r="F88" i="6" s="1" a="1"/>
  <c r="F88" i="6" s="1"/>
  <c r="C88" i="6"/>
  <c r="D89" i="6" s="1" a="1"/>
  <c r="D89" i="6" s="1"/>
  <c r="I87" i="6"/>
  <c r="G88" i="6"/>
  <c r="H88" i="6"/>
  <c r="E89" i="6" l="1" a="1"/>
  <c r="E89" i="6" s="1"/>
  <c r="F89" i="6" s="1" a="1"/>
  <c r="F89" i="6" s="1"/>
  <c r="C89" i="6"/>
  <c r="D90" i="6" s="1" a="1"/>
  <c r="D90" i="6" s="1"/>
  <c r="I88" i="6"/>
  <c r="G89" i="6"/>
  <c r="H89" i="6"/>
  <c r="E90" i="6" l="1" a="1"/>
  <c r="E90" i="6" s="1"/>
  <c r="F90" i="6" s="1" a="1"/>
  <c r="F90" i="6" s="1"/>
  <c r="C90" i="6"/>
  <c r="D91" i="6" s="1" a="1"/>
  <c r="D91" i="6" s="1"/>
  <c r="I89" i="6"/>
  <c r="G90" i="6"/>
  <c r="H90" i="6"/>
  <c r="E91" i="6" l="1" a="1"/>
  <c r="E91" i="6" s="1"/>
  <c r="F91" i="6" s="1" a="1"/>
  <c r="F91" i="6" s="1"/>
  <c r="C91" i="6"/>
  <c r="D92" i="6" s="1" a="1"/>
  <c r="D92" i="6" s="1"/>
  <c r="I90" i="6"/>
  <c r="G91" i="6"/>
  <c r="H91" i="6"/>
  <c r="C92" i="6" l="1"/>
  <c r="D93" i="6" s="1" a="1"/>
  <c r="D93" i="6" s="1"/>
  <c r="E92" i="6" a="1"/>
  <c r="E92" i="6" s="1"/>
  <c r="F92" i="6" s="1" a="1"/>
  <c r="F92" i="6" s="1"/>
  <c r="I91" i="6"/>
  <c r="G92" i="6"/>
  <c r="H92" i="6"/>
  <c r="C93" i="6" l="1"/>
  <c r="D94" i="6" s="1" a="1"/>
  <c r="D94" i="6" s="1"/>
  <c r="E93" i="6" a="1"/>
  <c r="E93" i="6" s="1"/>
  <c r="F93" i="6" s="1" a="1"/>
  <c r="F93" i="6" s="1"/>
  <c r="I92" i="6"/>
  <c r="G93" i="6"/>
  <c r="H93" i="6"/>
  <c r="C94" i="6" l="1"/>
  <c r="D95" i="6" s="1" a="1"/>
  <c r="D95" i="6" s="1"/>
  <c r="E94" i="6" a="1"/>
  <c r="E94" i="6" s="1"/>
  <c r="F94" i="6" s="1" a="1"/>
  <c r="F94" i="6" s="1"/>
  <c r="I93" i="6"/>
  <c r="G94" i="6"/>
  <c r="H94" i="6"/>
  <c r="E95" i="6" l="1" a="1"/>
  <c r="E95" i="6" s="1"/>
  <c r="F95" i="6" s="1" a="1"/>
  <c r="F95" i="6" s="1"/>
  <c r="C95" i="6"/>
  <c r="D96" i="6" s="1" a="1"/>
  <c r="D96" i="6" s="1"/>
  <c r="I94" i="6"/>
  <c r="G95" i="6"/>
  <c r="H95" i="6"/>
  <c r="E96" i="6" l="1" a="1"/>
  <c r="E96" i="6" s="1"/>
  <c r="F96" i="6" s="1" a="1"/>
  <c r="F96" i="6" s="1"/>
  <c r="C96" i="6"/>
  <c r="D97" i="6" s="1" a="1"/>
  <c r="D97" i="6" s="1"/>
  <c r="I95" i="6"/>
  <c r="H96" i="6"/>
  <c r="G96" i="6"/>
  <c r="E97" i="6" l="1" a="1"/>
  <c r="E97" i="6" s="1"/>
  <c r="F97" i="6" s="1" a="1"/>
  <c r="F97" i="6" s="1"/>
  <c r="C97" i="6"/>
  <c r="D98" i="6" s="1" a="1"/>
  <c r="D98" i="6" s="1"/>
  <c r="I96" i="6"/>
  <c r="G97" i="6"/>
  <c r="H97" i="6"/>
  <c r="E98" i="6" l="1" a="1"/>
  <c r="E98" i="6" s="1"/>
  <c r="F98" i="6" s="1" a="1"/>
  <c r="F98" i="6" s="1"/>
  <c r="C98" i="6"/>
  <c r="D99" i="6" s="1" a="1"/>
  <c r="D99" i="6" s="1"/>
  <c r="I97" i="6"/>
  <c r="G98" i="6"/>
  <c r="H98" i="6"/>
  <c r="E99" i="6" l="1" a="1"/>
  <c r="E99" i="6" s="1"/>
  <c r="F99" i="6" s="1" a="1"/>
  <c r="F99" i="6" s="1"/>
  <c r="C99" i="6"/>
  <c r="D100" i="6" s="1" a="1"/>
  <c r="D100" i="6" s="1"/>
  <c r="I98" i="6"/>
  <c r="G99" i="6"/>
  <c r="H99" i="6"/>
  <c r="C100" i="6" l="1"/>
  <c r="D101" i="6" s="1" a="1"/>
  <c r="D101" i="6" s="1"/>
  <c r="E100" i="6" a="1"/>
  <c r="E100" i="6" s="1"/>
  <c r="F100" i="6" s="1" a="1"/>
  <c r="F100" i="6" s="1"/>
  <c r="I99" i="6"/>
  <c r="H100" i="6"/>
  <c r="G100" i="6"/>
  <c r="C101" i="6" l="1"/>
  <c r="D102" i="6" s="1" a="1"/>
  <c r="D102" i="6" s="1"/>
  <c r="E101" i="6" a="1"/>
  <c r="E101" i="6" s="1"/>
  <c r="F101" i="6" s="1" a="1"/>
  <c r="F101" i="6" s="1"/>
  <c r="I100" i="6"/>
  <c r="G101" i="6"/>
  <c r="H101" i="6"/>
  <c r="C102" i="6" l="1"/>
  <c r="D103" i="6" s="1" a="1"/>
  <c r="D103" i="6" s="1"/>
  <c r="E102" i="6" a="1"/>
  <c r="E102" i="6" s="1"/>
  <c r="F102" i="6" s="1" a="1"/>
  <c r="F102" i="6" s="1"/>
  <c r="I101" i="6"/>
  <c r="G102" i="6"/>
  <c r="H102" i="6"/>
  <c r="E103" i="6" l="1" a="1"/>
  <c r="E103" i="6" s="1"/>
  <c r="F103" i="6" s="1" a="1"/>
  <c r="F103" i="6" s="1"/>
  <c r="C103" i="6"/>
  <c r="D104" i="6" s="1" a="1"/>
  <c r="D104" i="6" s="1"/>
  <c r="I102" i="6"/>
  <c r="G103" i="6"/>
  <c r="H103" i="6"/>
  <c r="E104" i="6" l="1" a="1"/>
  <c r="E104" i="6" s="1"/>
  <c r="F104" i="6" s="1" a="1"/>
  <c r="F104" i="6" s="1"/>
  <c r="C104" i="6"/>
  <c r="D105" i="6" s="1" a="1"/>
  <c r="D105" i="6" s="1"/>
  <c r="I103" i="6"/>
  <c r="H104" i="6"/>
  <c r="G104" i="6"/>
  <c r="E105" i="6" l="1" a="1"/>
  <c r="E105" i="6" s="1"/>
  <c r="F105" i="6" s="1" a="1"/>
  <c r="F105" i="6" s="1"/>
  <c r="C105" i="6"/>
  <c r="D106" i="6" s="1" a="1"/>
  <c r="D106" i="6" s="1"/>
  <c r="I104" i="6"/>
  <c r="G105" i="6"/>
  <c r="H105" i="6"/>
  <c r="E106" i="6" l="1" a="1"/>
  <c r="E106" i="6" s="1"/>
  <c r="F106" i="6" s="1" a="1"/>
  <c r="F106" i="6" s="1"/>
  <c r="C106" i="6"/>
  <c r="D107" i="6" s="1" a="1"/>
  <c r="D107" i="6" s="1"/>
  <c r="I105" i="6"/>
  <c r="H106" i="6"/>
  <c r="G106" i="6"/>
  <c r="E107" i="6" l="1" a="1"/>
  <c r="E107" i="6" s="1"/>
  <c r="F107" i="6" s="1" a="1"/>
  <c r="F107" i="6" s="1"/>
  <c r="C107" i="6"/>
  <c r="D108" i="6" s="1" a="1"/>
  <c r="D108" i="6" s="1"/>
  <c r="G107" i="6"/>
  <c r="H107" i="6"/>
  <c r="I106" i="6"/>
  <c r="I107" i="6" l="1"/>
  <c r="E108" i="6" a="1"/>
  <c r="E108" i="6" s="1"/>
  <c r="F108" i="6" s="1" a="1"/>
  <c r="F108" i="6" s="1"/>
  <c r="C108" i="6"/>
  <c r="D109" i="6" s="1" a="1"/>
  <c r="D109" i="6" s="1"/>
  <c r="G108" i="6"/>
  <c r="H108" i="6"/>
  <c r="I108" i="6" l="1"/>
  <c r="E109" i="6" a="1"/>
  <c r="E109" i="6" s="1"/>
  <c r="F109" i="6" s="1" a="1"/>
  <c r="F109" i="6" s="1"/>
  <c r="C109" i="6"/>
  <c r="D110" i="6" s="1" a="1"/>
  <c r="D110" i="6" s="1"/>
  <c r="G109" i="6"/>
  <c r="H109" i="6"/>
  <c r="I109" i="6" l="1"/>
  <c r="E110" i="6" a="1"/>
  <c r="E110" i="6" s="1"/>
  <c r="F110" i="6" s="1" a="1"/>
  <c r="F110" i="6" s="1"/>
  <c r="C110" i="6"/>
  <c r="D111" i="6" s="1" a="1"/>
  <c r="D111" i="6" s="1"/>
  <c r="G110" i="6"/>
  <c r="H110" i="6"/>
  <c r="I110" i="6" l="1"/>
  <c r="E111" i="6" a="1"/>
  <c r="E111" i="6" s="1"/>
  <c r="F111" i="6" s="1" a="1"/>
  <c r="F111" i="6" s="1"/>
  <c r="C111" i="6"/>
  <c r="D112" i="6" s="1" a="1"/>
  <c r="D112" i="6" s="1"/>
  <c r="G111" i="6"/>
  <c r="H111" i="6"/>
  <c r="I111" i="6" l="1"/>
  <c r="E112" i="6" a="1"/>
  <c r="E112" i="6" s="1"/>
  <c r="F112" i="6" s="1" a="1"/>
  <c r="F112" i="6" s="1"/>
  <c r="C112" i="6"/>
  <c r="D113" i="6" s="1" a="1"/>
  <c r="D113" i="6" s="1"/>
  <c r="G112" i="6"/>
  <c r="H112" i="6"/>
  <c r="I112" i="6" l="1"/>
  <c r="E113" i="6" a="1"/>
  <c r="E113" i="6" s="1"/>
  <c r="F113" i="6" s="1" a="1"/>
  <c r="F113" i="6" s="1"/>
  <c r="C113" i="6"/>
  <c r="D114" i="6" s="1" a="1"/>
  <c r="D114" i="6" s="1"/>
  <c r="G113" i="6"/>
  <c r="H113" i="6"/>
  <c r="I113" i="6" l="1"/>
  <c r="E114" i="6" a="1"/>
  <c r="E114" i="6" s="1"/>
  <c r="F114" i="6" s="1" a="1"/>
  <c r="F114" i="6" s="1"/>
  <c r="C114" i="6"/>
  <c r="D115" i="6" s="1" a="1"/>
  <c r="D115" i="6" s="1"/>
  <c r="G114" i="6"/>
  <c r="H114" i="6"/>
  <c r="I114" i="6" l="1"/>
  <c r="E115" i="6" a="1"/>
  <c r="E115" i="6" s="1"/>
  <c r="F115" i="6" s="1" a="1"/>
  <c r="F115" i="6" s="1"/>
  <c r="C115" i="6"/>
  <c r="D116" i="6" s="1" a="1"/>
  <c r="D116" i="6" s="1"/>
  <c r="G115" i="6"/>
  <c r="H115" i="6"/>
  <c r="I115" i="6" l="1"/>
  <c r="E116" i="6" a="1"/>
  <c r="E116" i="6" s="1"/>
  <c r="F116" i="6" s="1" a="1"/>
  <c r="F116" i="6" s="1"/>
  <c r="C116" i="6"/>
  <c r="D117" i="6" s="1" a="1"/>
  <c r="D117" i="6" s="1"/>
  <c r="G116" i="6"/>
  <c r="H116" i="6"/>
  <c r="I116" i="6" l="1"/>
  <c r="E117" i="6" a="1"/>
  <c r="E117" i="6" s="1"/>
  <c r="F117" i="6" s="1" a="1"/>
  <c r="F117" i="6" s="1"/>
  <c r="C117" i="6"/>
  <c r="D118" i="6" s="1" a="1"/>
  <c r="D118" i="6" s="1"/>
  <c r="G117" i="6"/>
  <c r="H117" i="6"/>
  <c r="I117" i="6" l="1"/>
  <c r="E118" i="6" a="1"/>
  <c r="E118" i="6" s="1"/>
  <c r="F118" i="6" s="1" a="1"/>
  <c r="F118" i="6" s="1"/>
  <c r="C118" i="6"/>
  <c r="D119" i="6" s="1" a="1"/>
  <c r="D119" i="6" s="1"/>
  <c r="G118" i="6"/>
  <c r="H118" i="6"/>
  <c r="I118" i="6" l="1"/>
  <c r="E119" i="6" a="1"/>
  <c r="E119" i="6" s="1"/>
  <c r="F119" i="6" s="1" a="1"/>
  <c r="F119" i="6" s="1"/>
  <c r="C119" i="6"/>
  <c r="D120" i="6" s="1" a="1"/>
  <c r="D120" i="6" s="1"/>
  <c r="G119" i="6"/>
  <c r="H119" i="6"/>
  <c r="I119" i="6" l="1"/>
  <c r="E120" i="6" a="1"/>
  <c r="E120" i="6" s="1"/>
  <c r="F120" i="6" s="1" a="1"/>
  <c r="F120" i="6" s="1"/>
  <c r="C120" i="6"/>
  <c r="D121" i="6" s="1" a="1"/>
  <c r="D121" i="6" s="1"/>
  <c r="G120" i="6"/>
  <c r="H120" i="6"/>
  <c r="I120" i="6" l="1"/>
  <c r="E121" i="6" a="1"/>
  <c r="E121" i="6" s="1"/>
  <c r="F121" i="6" s="1" a="1"/>
  <c r="F121" i="6" s="1"/>
  <c r="C121" i="6"/>
  <c r="D122" i="6" s="1" a="1"/>
  <c r="D122" i="6" s="1"/>
  <c r="G121" i="6"/>
  <c r="H121" i="6"/>
  <c r="I121" i="6" l="1"/>
  <c r="E122" i="6" a="1"/>
  <c r="E122" i="6" s="1"/>
  <c r="F122" i="6" s="1" a="1"/>
  <c r="F122" i="6" s="1"/>
  <c r="C122" i="6"/>
  <c r="D123" i="6" s="1" a="1"/>
  <c r="D123" i="6" s="1"/>
  <c r="G122" i="6"/>
  <c r="H122" i="6"/>
  <c r="I122" i="6" l="1"/>
  <c r="E123" i="6" a="1"/>
  <c r="E123" i="6" s="1"/>
  <c r="F123" i="6" s="1" a="1"/>
  <c r="F123" i="6" s="1"/>
  <c r="C123" i="6"/>
  <c r="D124" i="6" s="1" a="1"/>
  <c r="D124" i="6" s="1"/>
  <c r="G123" i="6"/>
  <c r="H123" i="6"/>
  <c r="I123" i="6" l="1"/>
  <c r="E124" i="6" a="1"/>
  <c r="E124" i="6" s="1"/>
  <c r="F124" i="6" s="1" a="1"/>
  <c r="F124" i="6" s="1"/>
  <c r="C124" i="6"/>
  <c r="D125" i="6" s="1" a="1"/>
  <c r="D125" i="6" s="1"/>
  <c r="G124" i="6"/>
  <c r="H124" i="6"/>
  <c r="I124" i="6" l="1"/>
  <c r="E125" i="6" a="1"/>
  <c r="E125" i="6" s="1"/>
  <c r="F125" i="6" s="1" a="1"/>
  <c r="F125" i="6" s="1"/>
  <c r="C125" i="6"/>
  <c r="D126" i="6" s="1" a="1"/>
  <c r="D126" i="6" s="1"/>
  <c r="G125" i="6"/>
  <c r="H125" i="6"/>
  <c r="I125" i="6" l="1"/>
  <c r="E126" i="6" a="1"/>
  <c r="E126" i="6" s="1"/>
  <c r="F126" i="6" s="1" a="1"/>
  <c r="F126" i="6" s="1"/>
  <c r="C126" i="6"/>
  <c r="D127" i="6" s="1" a="1"/>
  <c r="D127" i="6" s="1"/>
  <c r="G126" i="6"/>
  <c r="H126" i="6"/>
  <c r="I126" i="6" l="1"/>
  <c r="E127" i="6" a="1"/>
  <c r="E127" i="6" s="1"/>
  <c r="F127" i="6" s="1" a="1"/>
  <c r="F127" i="6" s="1"/>
  <c r="C127" i="6"/>
  <c r="D128" i="6" s="1" a="1"/>
  <c r="D128" i="6" s="1"/>
  <c r="G127" i="6"/>
  <c r="H127" i="6"/>
  <c r="I127" i="6" l="1"/>
  <c r="E128" i="6" a="1"/>
  <c r="E128" i="6" s="1"/>
  <c r="F128" i="6" s="1" a="1"/>
  <c r="F128" i="6" s="1"/>
  <c r="C128" i="6"/>
  <c r="D129" i="6" s="1" a="1"/>
  <c r="D129" i="6" s="1"/>
  <c r="G128" i="6"/>
  <c r="H128" i="6"/>
  <c r="I128" i="6" l="1"/>
  <c r="E129" i="6" a="1"/>
  <c r="E129" i="6" s="1"/>
  <c r="F129" i="6" s="1" a="1"/>
  <c r="F129" i="6" s="1"/>
  <c r="C129" i="6"/>
  <c r="D130" i="6" s="1" a="1"/>
  <c r="D130" i="6" s="1"/>
  <c r="G129" i="6"/>
  <c r="H129" i="6"/>
  <c r="I129" i="6" l="1"/>
  <c r="E130" i="6" a="1"/>
  <c r="E130" i="6" s="1"/>
  <c r="F130" i="6" s="1" a="1"/>
  <c r="F130" i="6" s="1"/>
  <c r="C130" i="6"/>
  <c r="D131" i="6" s="1" a="1"/>
  <c r="D131" i="6" s="1"/>
  <c r="G130" i="6"/>
  <c r="H130" i="6"/>
  <c r="I130" i="6" l="1"/>
  <c r="E131" i="6" a="1"/>
  <c r="E131" i="6" s="1"/>
  <c r="F131" i="6" s="1" a="1"/>
  <c r="F131" i="6" s="1"/>
  <c r="C131" i="6"/>
  <c r="D132" i="6" s="1" a="1"/>
  <c r="D132" i="6" s="1"/>
  <c r="G131" i="6"/>
  <c r="H131" i="6"/>
  <c r="I131" i="6" l="1"/>
  <c r="E132" i="6" a="1"/>
  <c r="E132" i="6" s="1"/>
  <c r="F132" i="6" s="1" a="1"/>
  <c r="F132" i="6" s="1"/>
  <c r="C132" i="6"/>
  <c r="D133" i="6" s="1" a="1"/>
  <c r="D133" i="6" s="1"/>
  <c r="G132" i="6"/>
  <c r="H132" i="6"/>
  <c r="I132" i="6" l="1"/>
  <c r="E133" i="6" a="1"/>
  <c r="E133" i="6" s="1"/>
  <c r="F133" i="6" s="1" a="1"/>
  <c r="F133" i="6" s="1"/>
  <c r="C133" i="6"/>
  <c r="D134" i="6" s="1" a="1"/>
  <c r="D134" i="6" s="1"/>
  <c r="G133" i="6"/>
  <c r="H133" i="6"/>
  <c r="I133" i="6" l="1"/>
  <c r="E134" i="6" a="1"/>
  <c r="E134" i="6" s="1"/>
  <c r="F134" i="6" s="1" a="1"/>
  <c r="F134" i="6" s="1"/>
  <c r="C134" i="6"/>
  <c r="D135" i="6" s="1" a="1"/>
  <c r="D135" i="6" s="1"/>
  <c r="G134" i="6"/>
  <c r="H134" i="6"/>
  <c r="I134" i="6" l="1"/>
  <c r="E135" i="6" a="1"/>
  <c r="E135" i="6" s="1"/>
  <c r="F135" i="6" s="1" a="1"/>
  <c r="F135" i="6" s="1"/>
  <c r="C135" i="6"/>
  <c r="D136" i="6" s="1" a="1"/>
  <c r="D136" i="6" s="1"/>
  <c r="G135" i="6"/>
  <c r="H135" i="6"/>
  <c r="I135" i="6" l="1"/>
  <c r="E136" i="6" a="1"/>
  <c r="E136" i="6" s="1"/>
  <c r="F136" i="6" s="1" a="1"/>
  <c r="F136" i="6" s="1"/>
  <c r="C136" i="6"/>
  <c r="D137" i="6" s="1" a="1"/>
  <c r="D137" i="6" s="1"/>
  <c r="G136" i="6"/>
  <c r="H136" i="6"/>
  <c r="I136" i="6" l="1"/>
  <c r="E137" i="6" a="1"/>
  <c r="E137" i="6" s="1"/>
  <c r="F137" i="6" s="1" a="1"/>
  <c r="F137" i="6" s="1"/>
  <c r="C137" i="6"/>
  <c r="D138" i="6" s="1" a="1"/>
  <c r="D138" i="6" s="1"/>
  <c r="G137" i="6"/>
  <c r="H137" i="6"/>
  <c r="I137" i="6" l="1"/>
  <c r="E138" i="6" a="1"/>
  <c r="E138" i="6" s="1"/>
  <c r="F138" i="6" s="1" a="1"/>
  <c r="F138" i="6" s="1"/>
  <c r="C138" i="6"/>
  <c r="D139" i="6" s="1" a="1"/>
  <c r="D139" i="6" s="1"/>
  <c r="G138" i="6"/>
  <c r="H138" i="6"/>
  <c r="I138" i="6" l="1"/>
  <c r="E139" i="6" a="1"/>
  <c r="E139" i="6" s="1"/>
  <c r="F139" i="6" s="1" a="1"/>
  <c r="F139" i="6" s="1"/>
  <c r="C139" i="6"/>
  <c r="D140" i="6" s="1" a="1"/>
  <c r="D140" i="6" s="1"/>
  <c r="G139" i="6"/>
  <c r="H139" i="6"/>
  <c r="I139" i="6" l="1"/>
  <c r="E140" i="6" a="1"/>
  <c r="E140" i="6" s="1"/>
  <c r="F140" i="6" s="1" a="1"/>
  <c r="F140" i="6" s="1"/>
  <c r="C140" i="6"/>
  <c r="D141" i="6" s="1" a="1"/>
  <c r="D141" i="6" s="1"/>
  <c r="G140" i="6"/>
  <c r="H140" i="6"/>
  <c r="I140" i="6" l="1"/>
  <c r="E141" i="6" a="1"/>
  <c r="E141" i="6" s="1"/>
  <c r="F141" i="6" s="1" a="1"/>
  <c r="F141" i="6" s="1"/>
  <c r="C141" i="6"/>
  <c r="D142" i="6" s="1" a="1"/>
  <c r="D142" i="6" s="1"/>
  <c r="G141" i="6"/>
  <c r="H141" i="6"/>
  <c r="I141" i="6" l="1"/>
  <c r="E142" i="6" a="1"/>
  <c r="E142" i="6" s="1"/>
  <c r="F142" i="6" s="1" a="1"/>
  <c r="F142" i="6" s="1"/>
  <c r="C142" i="6"/>
  <c r="D143" i="6" s="1" a="1"/>
  <c r="D143" i="6" s="1"/>
  <c r="G142" i="6"/>
  <c r="H142" i="6"/>
  <c r="I142" i="6" l="1"/>
  <c r="E143" i="6" a="1"/>
  <c r="E143" i="6" s="1"/>
  <c r="F143" i="6" s="1" a="1"/>
  <c r="F143" i="6" s="1"/>
  <c r="C143" i="6"/>
  <c r="D144" i="6" s="1" a="1"/>
  <c r="D144" i="6" s="1"/>
  <c r="G143" i="6"/>
  <c r="H143" i="6"/>
  <c r="I143" i="6" l="1"/>
  <c r="E144" i="6" a="1"/>
  <c r="E144" i="6" s="1"/>
  <c r="F144" i="6" s="1" a="1"/>
  <c r="F144" i="6" s="1"/>
  <c r="C144" i="6"/>
  <c r="D145" i="6" s="1" a="1"/>
  <c r="D145" i="6" s="1"/>
  <c r="G144" i="6"/>
  <c r="H144" i="6"/>
  <c r="I144" i="6" l="1"/>
  <c r="E145" i="6" a="1"/>
  <c r="E145" i="6" s="1"/>
  <c r="F145" i="6" s="1" a="1"/>
  <c r="F145" i="6" s="1"/>
  <c r="C145" i="6"/>
  <c r="D146" i="6" s="1" a="1"/>
  <c r="D146" i="6" s="1"/>
  <c r="G145" i="6"/>
  <c r="H145" i="6"/>
  <c r="I145" i="6" l="1"/>
  <c r="E146" i="6" a="1"/>
  <c r="E146" i="6" s="1"/>
  <c r="F146" i="6" s="1" a="1"/>
  <c r="F146" i="6" s="1"/>
  <c r="C146" i="6"/>
  <c r="D147" i="6" s="1" a="1"/>
  <c r="D147" i="6" s="1"/>
  <c r="G146" i="6"/>
  <c r="H146" i="6"/>
  <c r="I146" i="6" l="1"/>
  <c r="E147" i="6" a="1"/>
  <c r="E147" i="6" s="1"/>
  <c r="F147" i="6" s="1" a="1"/>
  <c r="F147" i="6" s="1"/>
  <c r="C147" i="6"/>
  <c r="D148" i="6" s="1" a="1"/>
  <c r="D148" i="6" s="1"/>
  <c r="G147" i="6"/>
  <c r="H147" i="6"/>
  <c r="I147" i="6" l="1"/>
  <c r="E148" i="6" a="1"/>
  <c r="E148" i="6" s="1"/>
  <c r="F148" i="6" s="1" a="1"/>
  <c r="F148" i="6" s="1"/>
  <c r="C148" i="6"/>
  <c r="D149" i="6" s="1" a="1"/>
  <c r="D149" i="6" s="1"/>
  <c r="G148" i="6"/>
  <c r="H148" i="6"/>
  <c r="I148" i="6" l="1"/>
  <c r="E149" i="6" a="1"/>
  <c r="E149" i="6" s="1"/>
  <c r="F149" i="6" s="1" a="1"/>
  <c r="F149" i="6" s="1"/>
  <c r="C149" i="6"/>
  <c r="D150" i="6" s="1" a="1"/>
  <c r="D150" i="6" s="1"/>
  <c r="G149" i="6"/>
  <c r="H149" i="6"/>
  <c r="I149" i="6" l="1"/>
  <c r="E150" i="6" a="1"/>
  <c r="E150" i="6" s="1"/>
  <c r="F150" i="6" s="1" a="1"/>
  <c r="F150" i="6" s="1"/>
  <c r="C150" i="6"/>
  <c r="D151" i="6" s="1" a="1"/>
  <c r="D151" i="6" s="1"/>
  <c r="G150" i="6"/>
  <c r="H150" i="6"/>
  <c r="I150" i="6" l="1"/>
  <c r="E151" i="6" a="1"/>
  <c r="E151" i="6" s="1"/>
  <c r="F151" i="6" s="1" a="1"/>
  <c r="F151" i="6" s="1"/>
  <c r="C151" i="6"/>
  <c r="D152" i="6" s="1" a="1"/>
  <c r="D152" i="6" s="1"/>
  <c r="G151" i="6"/>
  <c r="H151" i="6"/>
  <c r="I151" i="6" l="1"/>
  <c r="E152" i="6" a="1"/>
  <c r="E152" i="6" s="1"/>
  <c r="F152" i="6" s="1" a="1"/>
  <c r="F152" i="6" s="1"/>
  <c r="C152" i="6"/>
  <c r="D153" i="6" s="1" a="1"/>
  <c r="D153" i="6" s="1"/>
  <c r="G152" i="6"/>
  <c r="H152" i="6"/>
  <c r="I152" i="6" l="1"/>
  <c r="E153" i="6" a="1"/>
  <c r="E153" i="6" s="1"/>
  <c r="F153" i="6" s="1" a="1"/>
  <c r="F153" i="6" s="1"/>
  <c r="C153" i="6"/>
  <c r="D154" i="6" s="1" a="1"/>
  <c r="D154" i="6" s="1"/>
  <c r="G153" i="6"/>
  <c r="H153" i="6"/>
  <c r="I153" i="6" l="1"/>
  <c r="E154" i="6" a="1"/>
  <c r="E154" i="6" s="1"/>
  <c r="F154" i="6" s="1" a="1"/>
  <c r="F154" i="6" s="1"/>
  <c r="C154" i="6"/>
  <c r="D155" i="6" s="1" a="1"/>
  <c r="D155" i="6" s="1"/>
  <c r="G154" i="6"/>
  <c r="H154" i="6"/>
  <c r="I154" i="6" l="1"/>
  <c r="E155" i="6" a="1"/>
  <c r="E155" i="6" s="1"/>
  <c r="F155" i="6" s="1" a="1"/>
  <c r="F155" i="6" s="1"/>
  <c r="C155" i="6"/>
  <c r="D156" i="6" s="1" a="1"/>
  <c r="D156" i="6" s="1"/>
  <c r="G155" i="6"/>
  <c r="H155" i="6"/>
  <c r="I155" i="6" l="1"/>
  <c r="E156" i="6" a="1"/>
  <c r="E156" i="6" s="1"/>
  <c r="F156" i="6" s="1" a="1"/>
  <c r="F156" i="6" s="1"/>
  <c r="C156" i="6"/>
  <c r="D157" i="6" s="1" a="1"/>
  <c r="D157" i="6" s="1"/>
  <c r="G156" i="6"/>
  <c r="H156" i="6"/>
  <c r="I156" i="6" l="1"/>
  <c r="E157" i="6" a="1"/>
  <c r="E157" i="6" s="1"/>
  <c r="F157" i="6" s="1" a="1"/>
  <c r="F157" i="6" s="1"/>
  <c r="C157" i="6"/>
  <c r="D158" i="6" s="1" a="1"/>
  <c r="D158" i="6" s="1"/>
  <c r="G157" i="6"/>
  <c r="H157" i="6"/>
  <c r="I157" i="6" l="1"/>
  <c r="E158" i="6" a="1"/>
  <c r="E158" i="6" s="1"/>
  <c r="F158" i="6" s="1" a="1"/>
  <c r="F158" i="6" s="1"/>
  <c r="C158" i="6"/>
  <c r="D159" i="6" s="1" a="1"/>
  <c r="D159" i="6" s="1"/>
  <c r="G158" i="6"/>
  <c r="H158" i="6"/>
  <c r="I158" i="6" l="1"/>
  <c r="E159" i="6" a="1"/>
  <c r="E159" i="6" s="1"/>
  <c r="F159" i="6" s="1" a="1"/>
  <c r="F159" i="6" s="1"/>
  <c r="C159" i="6"/>
  <c r="D160" i="6" s="1" a="1"/>
  <c r="D160" i="6" s="1"/>
  <c r="G159" i="6"/>
  <c r="H159" i="6"/>
  <c r="I159" i="6" l="1"/>
  <c r="E160" i="6" a="1"/>
  <c r="E160" i="6" s="1"/>
  <c r="F160" i="6" s="1" a="1"/>
  <c r="F160" i="6" s="1"/>
  <c r="C160" i="6"/>
  <c r="D161" i="6" s="1" a="1"/>
  <c r="D161" i="6" s="1"/>
  <c r="G160" i="6"/>
  <c r="H160" i="6"/>
  <c r="I160" i="6" l="1"/>
  <c r="E161" i="6" a="1"/>
  <c r="E161" i="6" s="1"/>
  <c r="F161" i="6" s="1" a="1"/>
  <c r="F161" i="6" s="1"/>
  <c r="C161" i="6"/>
  <c r="D162" i="6" s="1" a="1"/>
  <c r="D162" i="6" s="1"/>
  <c r="G161" i="6"/>
  <c r="H161" i="6"/>
  <c r="I161" i="6" l="1"/>
  <c r="E162" i="6" a="1"/>
  <c r="E162" i="6" s="1"/>
  <c r="F162" i="6" s="1" a="1"/>
  <c r="F162" i="6" s="1"/>
  <c r="C162" i="6"/>
  <c r="D163" i="6" s="1" a="1"/>
  <c r="D163" i="6" s="1"/>
  <c r="G162" i="6"/>
  <c r="H162" i="6"/>
  <c r="I162" i="6" l="1"/>
  <c r="E163" i="6" a="1"/>
  <c r="E163" i="6" s="1"/>
  <c r="F163" i="6" s="1" a="1"/>
  <c r="F163" i="6" s="1"/>
  <c r="C163" i="6"/>
  <c r="D164" i="6" s="1" a="1"/>
  <c r="D164" i="6" s="1"/>
  <c r="G163" i="6"/>
  <c r="H163" i="6"/>
  <c r="I163" i="6" l="1"/>
  <c r="E164" i="6" a="1"/>
  <c r="E164" i="6" s="1"/>
  <c r="F164" i="6" s="1" a="1"/>
  <c r="F164" i="6" s="1"/>
  <c r="C164" i="6"/>
  <c r="D165" i="6" s="1" a="1"/>
  <c r="D165" i="6" s="1"/>
  <c r="G164" i="6"/>
  <c r="H164" i="6"/>
  <c r="I164" i="6" l="1"/>
  <c r="E165" i="6" a="1"/>
  <c r="E165" i="6" s="1"/>
  <c r="F165" i="6" s="1" a="1"/>
  <c r="F165" i="6" s="1"/>
  <c r="C165" i="6"/>
  <c r="D166" i="6" s="1" a="1"/>
  <c r="D166" i="6" s="1"/>
  <c r="G165" i="6"/>
  <c r="H165" i="6"/>
  <c r="I165" i="6" l="1"/>
  <c r="E166" i="6" a="1"/>
  <c r="E166" i="6" s="1"/>
  <c r="F166" i="6" s="1" a="1"/>
  <c r="F166" i="6" s="1"/>
  <c r="C166" i="6"/>
  <c r="D167" i="6" s="1" a="1"/>
  <c r="D167" i="6" s="1"/>
  <c r="G166" i="6"/>
  <c r="H166" i="6"/>
  <c r="I166" i="6" l="1"/>
  <c r="E167" i="6" a="1"/>
  <c r="E167" i="6" s="1"/>
  <c r="F167" i="6" s="1" a="1"/>
  <c r="F167" i="6" s="1"/>
  <c r="C167" i="6"/>
  <c r="D168" i="6" s="1" a="1"/>
  <c r="D168" i="6" s="1"/>
  <c r="G167" i="6"/>
  <c r="H167" i="6"/>
  <c r="I167" i="6" l="1"/>
  <c r="E168" i="6" a="1"/>
  <c r="E168" i="6" s="1"/>
  <c r="F168" i="6" s="1" a="1"/>
  <c r="F168" i="6" s="1"/>
  <c r="C168" i="6"/>
  <c r="D169" i="6" s="1" a="1"/>
  <c r="D169" i="6" s="1"/>
  <c r="G168" i="6"/>
  <c r="H168" i="6"/>
  <c r="I168" i="6" l="1"/>
  <c r="E169" i="6" a="1"/>
  <c r="E169" i="6" s="1"/>
  <c r="F169" i="6" s="1" a="1"/>
  <c r="F169" i="6" s="1"/>
  <c r="C169" i="6"/>
  <c r="D170" i="6" s="1" a="1"/>
  <c r="D170" i="6" s="1"/>
  <c r="G169" i="6"/>
  <c r="H169" i="6"/>
  <c r="I169" i="6" l="1"/>
  <c r="E170" i="6" a="1"/>
  <c r="E170" i="6" s="1"/>
  <c r="F170" i="6" s="1" a="1"/>
  <c r="F170" i="6" s="1"/>
  <c r="C170" i="6"/>
  <c r="D171" i="6" s="1" a="1"/>
  <c r="D171" i="6" s="1"/>
  <c r="G170" i="6"/>
  <c r="H170" i="6"/>
  <c r="I170" i="6" l="1"/>
  <c r="E171" i="6" a="1"/>
  <c r="E171" i="6" s="1"/>
  <c r="F171" i="6" s="1" a="1"/>
  <c r="F171" i="6" s="1"/>
  <c r="C171" i="6"/>
  <c r="D172" i="6" s="1" a="1"/>
  <c r="D172" i="6" s="1"/>
  <c r="G171" i="6"/>
  <c r="H171" i="6"/>
  <c r="I171" i="6" l="1"/>
  <c r="E172" i="6" a="1"/>
  <c r="E172" i="6" s="1"/>
  <c r="F172" i="6" s="1" a="1"/>
  <c r="F172" i="6" s="1"/>
  <c r="C172" i="6"/>
  <c r="D173" i="6" s="1" a="1"/>
  <c r="D173" i="6" s="1"/>
  <c r="G172" i="6"/>
  <c r="H172" i="6"/>
  <c r="I172" i="6" l="1"/>
  <c r="E173" i="6" a="1"/>
  <c r="E173" i="6" s="1"/>
  <c r="F173" i="6" s="1" a="1"/>
  <c r="F173" i="6" s="1"/>
  <c r="C173" i="6"/>
  <c r="D174" i="6" s="1" a="1"/>
  <c r="D174" i="6" s="1"/>
  <c r="G173" i="6"/>
  <c r="H173" i="6"/>
  <c r="I173" i="6" l="1"/>
  <c r="E174" i="6" a="1"/>
  <c r="E174" i="6" s="1"/>
  <c r="F174" i="6" s="1" a="1"/>
  <c r="F174" i="6" s="1"/>
  <c r="C174" i="6"/>
  <c r="D175" i="6" s="1" a="1"/>
  <c r="D175" i="6" s="1"/>
  <c r="G174" i="6"/>
  <c r="H174" i="6"/>
  <c r="I174" i="6" l="1"/>
  <c r="E175" i="6" a="1"/>
  <c r="E175" i="6" s="1"/>
  <c r="F175" i="6" s="1" a="1"/>
  <c r="F175" i="6" s="1"/>
  <c r="C175" i="6"/>
  <c r="D176" i="6" s="1" a="1"/>
  <c r="D176" i="6" s="1"/>
  <c r="G175" i="6"/>
  <c r="H175" i="6"/>
  <c r="I175" i="6" l="1"/>
  <c r="E176" i="6" a="1"/>
  <c r="E176" i="6" s="1"/>
  <c r="F176" i="6" s="1" a="1"/>
  <c r="F176" i="6" s="1"/>
  <c r="C176" i="6"/>
  <c r="D177" i="6" s="1" a="1"/>
  <c r="D177" i="6" s="1"/>
  <c r="G176" i="6"/>
  <c r="H176" i="6"/>
  <c r="I176" i="6" l="1"/>
  <c r="E177" i="6" a="1"/>
  <c r="E177" i="6" s="1"/>
  <c r="F177" i="6" s="1" a="1"/>
  <c r="F177" i="6" s="1"/>
  <c r="C177" i="6"/>
  <c r="D178" i="6" s="1" a="1"/>
  <c r="D178" i="6" s="1"/>
  <c r="G177" i="6"/>
  <c r="H177" i="6"/>
  <c r="I177" i="6" l="1"/>
  <c r="E178" i="6" a="1"/>
  <c r="E178" i="6" s="1"/>
  <c r="F178" i="6" s="1" a="1"/>
  <c r="F178" i="6" s="1"/>
  <c r="C178" i="6"/>
  <c r="D179" i="6" s="1" a="1"/>
  <c r="D179" i="6" s="1"/>
  <c r="G178" i="6"/>
  <c r="H178" i="6"/>
  <c r="I178" i="6" l="1"/>
  <c r="E179" i="6" a="1"/>
  <c r="E179" i="6" s="1"/>
  <c r="F179" i="6" s="1" a="1"/>
  <c r="F179" i="6" s="1"/>
  <c r="C179" i="6"/>
  <c r="D180" i="6" s="1" a="1"/>
  <c r="D180" i="6" s="1"/>
  <c r="G179" i="6"/>
  <c r="H179" i="6"/>
  <c r="I179" i="6" l="1"/>
  <c r="E180" i="6" a="1"/>
  <c r="E180" i="6" s="1"/>
  <c r="F180" i="6" s="1" a="1"/>
  <c r="F180" i="6" s="1"/>
  <c r="C180" i="6"/>
  <c r="D181" i="6" s="1" a="1"/>
  <c r="D181" i="6" s="1"/>
  <c r="G180" i="6"/>
  <c r="H180" i="6"/>
  <c r="I180" i="6" l="1"/>
  <c r="E181" i="6" a="1"/>
  <c r="E181" i="6" s="1"/>
  <c r="F181" i="6" s="1" a="1"/>
  <c r="F181" i="6" s="1"/>
  <c r="C181" i="6"/>
  <c r="D182" i="6" s="1" a="1"/>
  <c r="D182" i="6" s="1"/>
  <c r="G181" i="6"/>
  <c r="H181" i="6"/>
  <c r="I181" i="6" l="1"/>
  <c r="E182" i="6" a="1"/>
  <c r="E182" i="6" s="1"/>
  <c r="F182" i="6" s="1" a="1"/>
  <c r="F182" i="6" s="1"/>
  <c r="C182" i="6"/>
  <c r="D183" i="6" s="1" a="1"/>
  <c r="D183" i="6" s="1"/>
  <c r="G182" i="6"/>
  <c r="H182" i="6"/>
  <c r="I182" i="6" l="1"/>
  <c r="E183" i="6" a="1"/>
  <c r="E183" i="6" s="1"/>
  <c r="F183" i="6" s="1" a="1"/>
  <c r="F183" i="6" s="1"/>
  <c r="C183" i="6"/>
  <c r="D184" i="6" s="1" a="1"/>
  <c r="D184" i="6" s="1"/>
  <c r="G183" i="6"/>
  <c r="H183" i="6"/>
  <c r="I183" i="6" l="1"/>
  <c r="E184" i="6" a="1"/>
  <c r="E184" i="6" s="1"/>
  <c r="F184" i="6" s="1" a="1"/>
  <c r="F184" i="6" s="1"/>
  <c r="C184" i="6"/>
  <c r="D185" i="6" s="1" a="1"/>
  <c r="D185" i="6" s="1"/>
  <c r="G184" i="6"/>
  <c r="H184" i="6"/>
  <c r="I184" i="6" l="1"/>
  <c r="E185" i="6" a="1"/>
  <c r="E185" i="6" s="1"/>
  <c r="F185" i="6" s="1" a="1"/>
  <c r="F185" i="6" s="1"/>
  <c r="C185" i="6"/>
  <c r="D186" i="6" s="1" a="1"/>
  <c r="D186" i="6" s="1"/>
  <c r="G185" i="6"/>
  <c r="H185" i="6"/>
  <c r="I185" i="6" l="1"/>
  <c r="E186" i="6" a="1"/>
  <c r="E186" i="6" s="1"/>
  <c r="F186" i="6" s="1" a="1"/>
  <c r="F186" i="6" s="1"/>
  <c r="C186" i="6"/>
  <c r="D187" i="6" s="1" a="1"/>
  <c r="D187" i="6" s="1"/>
  <c r="G186" i="6"/>
  <c r="H186" i="6"/>
  <c r="I186" i="6" l="1"/>
  <c r="E187" i="6" a="1"/>
  <c r="E187" i="6" s="1"/>
  <c r="F187" i="6" s="1" a="1"/>
  <c r="F187" i="6" s="1"/>
  <c r="C187" i="6"/>
  <c r="D188" i="6" s="1" a="1"/>
  <c r="D188" i="6" s="1"/>
  <c r="G187" i="6"/>
  <c r="H187" i="6"/>
  <c r="I187" i="6" l="1"/>
  <c r="E188" i="6" a="1"/>
  <c r="E188" i="6" s="1"/>
  <c r="F188" i="6" s="1" a="1"/>
  <c r="F188" i="6" s="1"/>
  <c r="C188" i="6"/>
  <c r="D189" i="6" s="1" a="1"/>
  <c r="D189" i="6" s="1"/>
  <c r="G188" i="6"/>
  <c r="H188" i="6"/>
  <c r="I188" i="6" l="1"/>
  <c r="E189" i="6" a="1"/>
  <c r="E189" i="6" s="1"/>
  <c r="F189" i="6" s="1" a="1"/>
  <c r="F189" i="6" s="1"/>
  <c r="C189" i="6"/>
  <c r="D190" i="6" s="1" a="1"/>
  <c r="D190" i="6" s="1"/>
  <c r="G189" i="6"/>
  <c r="H189" i="6"/>
  <c r="I189" i="6" l="1"/>
  <c r="E190" i="6" a="1"/>
  <c r="E190" i="6" s="1"/>
  <c r="F190" i="6" s="1" a="1"/>
  <c r="F190" i="6" s="1"/>
  <c r="C190" i="6"/>
  <c r="D191" i="6" s="1" a="1"/>
  <c r="D191" i="6" s="1"/>
  <c r="G190" i="6"/>
  <c r="H190" i="6"/>
  <c r="I190" i="6" l="1"/>
  <c r="E191" i="6" a="1"/>
  <c r="E191" i="6" s="1"/>
  <c r="F191" i="6" s="1" a="1"/>
  <c r="F191" i="6" s="1"/>
  <c r="C191" i="6"/>
  <c r="D192" i="6" s="1" a="1"/>
  <c r="D192" i="6" s="1"/>
  <c r="G191" i="6"/>
  <c r="H191" i="6"/>
  <c r="I191" i="6" l="1"/>
  <c r="E192" i="6" a="1"/>
  <c r="E192" i="6" s="1"/>
  <c r="F192" i="6" s="1" a="1"/>
  <c r="F192" i="6" s="1"/>
  <c r="C192" i="6"/>
  <c r="D193" i="6" s="1" a="1"/>
  <c r="D193" i="6" s="1"/>
  <c r="G192" i="6"/>
  <c r="H192" i="6"/>
  <c r="I192" i="6" l="1"/>
  <c r="E193" i="6" a="1"/>
  <c r="E193" i="6" s="1"/>
  <c r="F193" i="6" s="1" a="1"/>
  <c r="F193" i="6" s="1"/>
  <c r="C193" i="6"/>
  <c r="D194" i="6" s="1" a="1"/>
  <c r="D194" i="6" s="1"/>
  <c r="G193" i="6"/>
  <c r="H193" i="6"/>
  <c r="I193" i="6" l="1"/>
  <c r="E194" i="6" a="1"/>
  <c r="E194" i="6" s="1"/>
  <c r="F194" i="6" s="1" a="1"/>
  <c r="F194" i="6" s="1"/>
  <c r="C194" i="6"/>
  <c r="D195" i="6" s="1" a="1"/>
  <c r="D195" i="6" s="1"/>
  <c r="G194" i="6"/>
  <c r="H194" i="6"/>
  <c r="I194" i="6" l="1"/>
  <c r="E195" i="6" a="1"/>
  <c r="E195" i="6" s="1"/>
  <c r="F195" i="6" s="1" a="1"/>
  <c r="F195" i="6" s="1"/>
  <c r="C195" i="6"/>
  <c r="D196" i="6" s="1" a="1"/>
  <c r="D196" i="6" s="1"/>
  <c r="G195" i="6"/>
  <c r="H195" i="6"/>
  <c r="I195" i="6" l="1"/>
  <c r="E196" i="6" a="1"/>
  <c r="E196" i="6" s="1"/>
  <c r="F196" i="6" s="1" a="1"/>
  <c r="F196" i="6" s="1"/>
  <c r="C196" i="6"/>
  <c r="D197" i="6" s="1" a="1"/>
  <c r="D197" i="6" s="1"/>
  <c r="G196" i="6"/>
  <c r="H196" i="6"/>
  <c r="I196" i="6" l="1"/>
  <c r="E197" i="6" a="1"/>
  <c r="E197" i="6" s="1"/>
  <c r="F197" i="6" s="1" a="1"/>
  <c r="F197" i="6" s="1"/>
  <c r="C197" i="6"/>
  <c r="D198" i="6" s="1" a="1"/>
  <c r="D198" i="6" s="1"/>
  <c r="G197" i="6"/>
  <c r="H197" i="6"/>
  <c r="I197" i="6" l="1"/>
  <c r="E198" i="6" a="1"/>
  <c r="E198" i="6" s="1"/>
  <c r="F198" i="6" s="1" a="1"/>
  <c r="F198" i="6" s="1"/>
  <c r="C198" i="6"/>
  <c r="D199" i="6" s="1" a="1"/>
  <c r="D199" i="6" s="1"/>
  <c r="G198" i="6"/>
  <c r="H198" i="6"/>
  <c r="I198" i="6" l="1"/>
  <c r="E199" i="6" a="1"/>
  <c r="E199" i="6" s="1"/>
  <c r="F199" i="6" s="1" a="1"/>
  <c r="F199" i="6" s="1"/>
  <c r="C199" i="6"/>
  <c r="D200" i="6" s="1" a="1"/>
  <c r="D200" i="6" s="1"/>
  <c r="G199" i="6"/>
  <c r="H199" i="6"/>
  <c r="I199" i="6" l="1"/>
  <c r="E200" i="6" a="1"/>
  <c r="E200" i="6" s="1"/>
  <c r="F200" i="6" s="1" a="1"/>
  <c r="F200" i="6" s="1"/>
  <c r="C200" i="6"/>
  <c r="D201" i="6" s="1" a="1"/>
  <c r="D201" i="6" s="1"/>
  <c r="G200" i="6"/>
  <c r="H200" i="6"/>
  <c r="I200" i="6" l="1"/>
  <c r="E201" i="6" a="1"/>
  <c r="E201" i="6" s="1"/>
  <c r="F201" i="6" s="1" a="1"/>
  <c r="F201" i="6" s="1"/>
  <c r="C201" i="6"/>
  <c r="D202" i="6" s="1" a="1"/>
  <c r="D202" i="6" s="1"/>
  <c r="G201" i="6"/>
  <c r="H201" i="6"/>
  <c r="I201" i="6" l="1"/>
  <c r="E202" i="6" a="1"/>
  <c r="E202" i="6" s="1"/>
  <c r="F202" i="6" s="1" a="1"/>
  <c r="F202" i="6" s="1"/>
  <c r="C202" i="6"/>
  <c r="D203" i="6" s="1" a="1"/>
  <c r="D203" i="6" s="1"/>
  <c r="G202" i="6"/>
  <c r="H202" i="6"/>
  <c r="I202" i="6" l="1"/>
  <c r="E203" i="6" a="1"/>
  <c r="E203" i="6" s="1"/>
  <c r="F203" i="6" s="1" a="1"/>
  <c r="F203" i="6" s="1"/>
  <c r="C203" i="6"/>
  <c r="D204" i="6" s="1" a="1"/>
  <c r="D204" i="6" s="1"/>
  <c r="G203" i="6"/>
  <c r="H203" i="6"/>
  <c r="I203" i="6" l="1"/>
  <c r="E204" i="6" a="1"/>
  <c r="E204" i="6" s="1"/>
  <c r="F204" i="6" s="1" a="1"/>
  <c r="F204" i="6" s="1"/>
  <c r="C204" i="6"/>
  <c r="D205" i="6" s="1" a="1"/>
  <c r="D205" i="6" s="1"/>
  <c r="G204" i="6"/>
  <c r="H204" i="6"/>
  <c r="I204" i="6" l="1"/>
  <c r="E205" i="6" a="1"/>
  <c r="E205" i="6" s="1"/>
  <c r="F205" i="6" s="1" a="1"/>
  <c r="F205" i="6" s="1"/>
  <c r="C205" i="6"/>
  <c r="D206" i="6" s="1" a="1"/>
  <c r="D206" i="6" s="1"/>
  <c r="G205" i="6"/>
  <c r="H205" i="6"/>
  <c r="I205" i="6" l="1"/>
  <c r="E206" i="6" a="1"/>
  <c r="E206" i="6" s="1"/>
  <c r="F206" i="6" s="1" a="1"/>
  <c r="F206" i="6" s="1"/>
  <c r="C206" i="6"/>
  <c r="D207" i="6" s="1" a="1"/>
  <c r="D207" i="6" s="1"/>
  <c r="G206" i="6"/>
  <c r="H206" i="6"/>
  <c r="I206" i="6" l="1"/>
  <c r="E207" i="6" a="1"/>
  <c r="E207" i="6" s="1"/>
  <c r="F207" i="6" s="1" a="1"/>
  <c r="F207" i="6" s="1"/>
  <c r="C207" i="6"/>
  <c r="D208" i="6" s="1" a="1"/>
  <c r="D208" i="6" s="1"/>
  <c r="G207" i="6"/>
  <c r="H207" i="6"/>
  <c r="I207" i="6" l="1"/>
  <c r="E208" i="6" a="1"/>
  <c r="E208" i="6" s="1"/>
  <c r="F208" i="6" s="1" a="1"/>
  <c r="F208" i="6" s="1"/>
  <c r="C208" i="6"/>
  <c r="D209" i="6" s="1" a="1"/>
  <c r="D209" i="6" s="1"/>
  <c r="G208" i="6"/>
  <c r="H208" i="6"/>
  <c r="I208" i="6" l="1"/>
  <c r="E209" i="6" a="1"/>
  <c r="E209" i="6" s="1"/>
  <c r="F209" i="6" s="1" a="1"/>
  <c r="F209" i="6" s="1"/>
  <c r="C209" i="6"/>
  <c r="D210" i="6" s="1" a="1"/>
  <c r="D210" i="6" s="1"/>
  <c r="G209" i="6"/>
  <c r="H209" i="6"/>
  <c r="I209" i="6" l="1"/>
  <c r="E210" i="6" a="1"/>
  <c r="E210" i="6" s="1"/>
  <c r="F210" i="6" s="1" a="1"/>
  <c r="F210" i="6" s="1"/>
  <c r="C210" i="6"/>
  <c r="D211" i="6" s="1" a="1"/>
  <c r="D211" i="6" s="1"/>
  <c r="G210" i="6"/>
  <c r="H210" i="6"/>
  <c r="I210" i="6" l="1"/>
  <c r="E211" i="6" a="1"/>
  <c r="E211" i="6" s="1"/>
  <c r="F211" i="6" s="1" a="1"/>
  <c r="F211" i="6" s="1"/>
  <c r="C211" i="6"/>
  <c r="D212" i="6" s="1" a="1"/>
  <c r="D212" i="6" s="1"/>
  <c r="G211" i="6"/>
  <c r="H211" i="6"/>
  <c r="I211" i="6" l="1"/>
  <c r="E212" i="6" a="1"/>
  <c r="E212" i="6" s="1"/>
  <c r="F212" i="6" s="1" a="1"/>
  <c r="F212" i="6" s="1"/>
  <c r="C212" i="6"/>
  <c r="D213" i="6" s="1" a="1"/>
  <c r="D213" i="6" s="1"/>
  <c r="G212" i="6"/>
  <c r="H212" i="6"/>
  <c r="I212" i="6" l="1"/>
  <c r="E213" i="6" a="1"/>
  <c r="E213" i="6" s="1"/>
  <c r="F213" i="6" s="1" a="1"/>
  <c r="F213" i="6" s="1"/>
  <c r="C213" i="6"/>
  <c r="D214" i="6" s="1" a="1"/>
  <c r="D214" i="6" s="1"/>
  <c r="G213" i="6"/>
  <c r="H213" i="6"/>
  <c r="I213" i="6" l="1"/>
  <c r="E214" i="6" a="1"/>
  <c r="E214" i="6" s="1"/>
  <c r="F214" i="6" s="1" a="1"/>
  <c r="F214" i="6" s="1"/>
  <c r="C214" i="6"/>
  <c r="D215" i="6" s="1" a="1"/>
  <c r="D215" i="6" s="1"/>
  <c r="G214" i="6"/>
  <c r="H214" i="6"/>
  <c r="I214" i="6" l="1"/>
  <c r="E215" i="6" a="1"/>
  <c r="E215" i="6" s="1"/>
  <c r="F215" i="6" s="1" a="1"/>
  <c r="F215" i="6" s="1"/>
  <c r="C215" i="6"/>
  <c r="D216" i="6" s="1" a="1"/>
  <c r="D216" i="6" s="1"/>
  <c r="G215" i="6"/>
  <c r="H215" i="6"/>
  <c r="I215" i="6" l="1"/>
  <c r="E216" i="6" a="1"/>
  <c r="E216" i="6" s="1"/>
  <c r="F216" i="6" s="1" a="1"/>
  <c r="F216" i="6" s="1"/>
  <c r="C216" i="6"/>
  <c r="D217" i="6" s="1" a="1"/>
  <c r="D217" i="6" s="1"/>
  <c r="G216" i="6"/>
  <c r="H216" i="6"/>
  <c r="I216" i="6" l="1"/>
  <c r="E217" i="6" a="1"/>
  <c r="E217" i="6" s="1"/>
  <c r="F217" i="6" s="1" a="1"/>
  <c r="F217" i="6" s="1"/>
  <c r="C217" i="6"/>
  <c r="D218" i="6" s="1" a="1"/>
  <c r="D218" i="6" s="1"/>
  <c r="G217" i="6"/>
  <c r="H217" i="6"/>
  <c r="I217" i="6" l="1"/>
  <c r="E218" i="6" a="1"/>
  <c r="E218" i="6" s="1"/>
  <c r="F218" i="6" s="1" a="1"/>
  <c r="F218" i="6" s="1"/>
  <c r="C218" i="6"/>
  <c r="D219" i="6" s="1" a="1"/>
  <c r="D219" i="6" s="1"/>
  <c r="G218" i="6"/>
  <c r="H218" i="6"/>
  <c r="I218" i="6" l="1"/>
  <c r="E219" i="6" a="1"/>
  <c r="E219" i="6" s="1"/>
  <c r="F219" i="6" s="1" a="1"/>
  <c r="F219" i="6" s="1"/>
  <c r="C219" i="6"/>
  <c r="D220" i="6" s="1" a="1"/>
  <c r="D220" i="6" s="1"/>
  <c r="G219" i="6"/>
  <c r="H219" i="6"/>
  <c r="I219" i="6" l="1"/>
  <c r="E220" i="6" a="1"/>
  <c r="E220" i="6" s="1"/>
  <c r="F220" i="6" s="1" a="1"/>
  <c r="F220" i="6" s="1"/>
  <c r="C220" i="6"/>
  <c r="D221" i="6" s="1" a="1"/>
  <c r="D221" i="6" s="1"/>
  <c r="G220" i="6"/>
  <c r="H220" i="6"/>
  <c r="I220" i="6" l="1"/>
  <c r="E221" i="6" a="1"/>
  <c r="E221" i="6" s="1"/>
  <c r="F221" i="6" s="1" a="1"/>
  <c r="F221" i="6" s="1"/>
  <c r="C221" i="6"/>
  <c r="D222" i="6" s="1" a="1"/>
  <c r="D222" i="6" s="1"/>
  <c r="G221" i="6"/>
  <c r="H221" i="6"/>
  <c r="I221" i="6" l="1"/>
  <c r="E222" i="6" a="1"/>
  <c r="E222" i="6" s="1"/>
  <c r="F222" i="6" s="1" a="1"/>
  <c r="F222" i="6" s="1"/>
  <c r="C222" i="6"/>
  <c r="D223" i="6" s="1" a="1"/>
  <c r="D223" i="6" s="1"/>
  <c r="G222" i="6"/>
  <c r="H222" i="6"/>
  <c r="I222" i="6" l="1"/>
  <c r="E223" i="6" a="1"/>
  <c r="E223" i="6" s="1"/>
  <c r="F223" i="6" s="1" a="1"/>
  <c r="F223" i="6" s="1"/>
  <c r="C223" i="6"/>
  <c r="D224" i="6" s="1" a="1"/>
  <c r="D224" i="6" s="1"/>
  <c r="G223" i="6"/>
  <c r="H223" i="6"/>
  <c r="I223" i="6" l="1"/>
  <c r="E224" i="6" a="1"/>
  <c r="E224" i="6" s="1"/>
  <c r="F224" i="6" s="1" a="1"/>
  <c r="F224" i="6" s="1"/>
  <c r="C224" i="6"/>
  <c r="D225" i="6" s="1" a="1"/>
  <c r="D225" i="6" s="1"/>
  <c r="G224" i="6"/>
  <c r="H224" i="6"/>
  <c r="I224" i="6" l="1"/>
  <c r="E225" i="6" a="1"/>
  <c r="E225" i="6" s="1"/>
  <c r="F225" i="6" s="1" a="1"/>
  <c r="F225" i="6" s="1"/>
  <c r="C225" i="6"/>
  <c r="D226" i="6" s="1" a="1"/>
  <c r="D226" i="6" s="1"/>
  <c r="G225" i="6"/>
  <c r="H225" i="6"/>
  <c r="I225" i="6" l="1"/>
  <c r="E226" i="6" a="1"/>
  <c r="E226" i="6" s="1"/>
  <c r="F226" i="6" s="1" a="1"/>
  <c r="F226" i="6" s="1"/>
  <c r="C226" i="6"/>
  <c r="D227" i="6" s="1" a="1"/>
  <c r="D227" i="6" s="1"/>
  <c r="G226" i="6"/>
  <c r="H226" i="6"/>
  <c r="I226" i="6" l="1"/>
  <c r="E227" i="6" a="1"/>
  <c r="E227" i="6" s="1"/>
  <c r="F227" i="6" s="1" a="1"/>
  <c r="F227" i="6" s="1"/>
  <c r="C227" i="6"/>
  <c r="D228" i="6" s="1" a="1"/>
  <c r="D228" i="6" s="1"/>
  <c r="G227" i="6"/>
  <c r="H227" i="6"/>
  <c r="I227" i="6" l="1"/>
  <c r="E228" i="6" a="1"/>
  <c r="E228" i="6" s="1"/>
  <c r="F228" i="6" s="1" a="1"/>
  <c r="F228" i="6" s="1"/>
  <c r="C228" i="6"/>
  <c r="D229" i="6" s="1" a="1"/>
  <c r="D229" i="6" s="1"/>
  <c r="G228" i="6"/>
  <c r="H228" i="6"/>
  <c r="I228" i="6" l="1"/>
  <c r="E229" i="6" a="1"/>
  <c r="E229" i="6" s="1"/>
  <c r="F229" i="6" s="1" a="1"/>
  <c r="F229" i="6" s="1"/>
  <c r="C229" i="6"/>
  <c r="D230" i="6" s="1" a="1"/>
  <c r="D230" i="6" s="1"/>
  <c r="G229" i="6"/>
  <c r="H229" i="6"/>
  <c r="I229" i="6" l="1"/>
  <c r="C230" i="6"/>
  <c r="D231" i="6" s="1" a="1"/>
  <c r="D231" i="6" s="1"/>
  <c r="E230" i="6" a="1"/>
  <c r="E230" i="6" s="1"/>
  <c r="F230" i="6" s="1" a="1"/>
  <c r="F230" i="6" s="1"/>
  <c r="G230" i="6"/>
  <c r="H230" i="6"/>
  <c r="I230" i="6" l="1"/>
  <c r="C231" i="6"/>
  <c r="D232" i="6" s="1" a="1"/>
  <c r="D232" i="6" s="1"/>
  <c r="E231" i="6" a="1"/>
  <c r="E231" i="6" s="1"/>
  <c r="F231" i="6" s="1" a="1"/>
  <c r="F231" i="6" s="1"/>
  <c r="G231" i="6"/>
  <c r="H231" i="6"/>
  <c r="I231" i="6" l="1"/>
  <c r="C232" i="6"/>
  <c r="D233" i="6" s="1" a="1"/>
  <c r="D233" i="6" s="1"/>
  <c r="E232" i="6" a="1"/>
  <c r="E232" i="6" s="1"/>
  <c r="F232" i="6" s="1" a="1"/>
  <c r="F232" i="6" s="1"/>
  <c r="G232" i="6"/>
  <c r="H232" i="6"/>
  <c r="I232" i="6" l="1"/>
  <c r="E233" i="6" a="1"/>
  <c r="E233" i="6" s="1"/>
  <c r="F233" i="6" s="1" a="1"/>
  <c r="F233" i="6" s="1"/>
  <c r="C233" i="6"/>
  <c r="D234" i="6" s="1" a="1"/>
  <c r="D234" i="6" s="1"/>
  <c r="G233" i="6"/>
  <c r="H233" i="6"/>
  <c r="I233" i="6" l="1"/>
  <c r="C234" i="6"/>
  <c r="D235" i="6" s="1" a="1"/>
  <c r="D235" i="6" s="1"/>
  <c r="E234" i="6" a="1"/>
  <c r="E234" i="6" s="1"/>
  <c r="F234" i="6" s="1" a="1"/>
  <c r="F234" i="6" s="1"/>
  <c r="G234" i="6"/>
  <c r="H234" i="6"/>
  <c r="I234" i="6" l="1"/>
  <c r="E235" i="6" a="1"/>
  <c r="E235" i="6" s="1"/>
  <c r="F235" i="6" s="1" a="1"/>
  <c r="F235" i="6" s="1"/>
  <c r="C235" i="6"/>
  <c r="D236" i="6" s="1" a="1"/>
  <c r="D236" i="6" s="1"/>
  <c r="G235" i="6"/>
  <c r="H235" i="6"/>
  <c r="I235" i="6" l="1"/>
  <c r="C236" i="6"/>
  <c r="D237" i="6" s="1" a="1"/>
  <c r="D237" i="6" s="1"/>
  <c r="E236" i="6" a="1"/>
  <c r="E236" i="6" s="1"/>
  <c r="F236" i="6" s="1" a="1"/>
  <c r="F236" i="6" s="1"/>
  <c r="G236" i="6"/>
  <c r="H236" i="6"/>
  <c r="I236" i="6" l="1"/>
  <c r="E237" i="6" a="1"/>
  <c r="E237" i="6" s="1"/>
  <c r="F237" i="6" s="1" a="1"/>
  <c r="F237" i="6" s="1"/>
  <c r="C237" i="6"/>
  <c r="D238" i="6" s="1" a="1"/>
  <c r="D238" i="6" s="1"/>
  <c r="G237" i="6"/>
  <c r="H237" i="6"/>
  <c r="I237" i="6" l="1"/>
  <c r="C238" i="6"/>
  <c r="D239" i="6" s="1" a="1"/>
  <c r="D239" i="6" s="1"/>
  <c r="E238" i="6" a="1"/>
  <c r="E238" i="6" s="1"/>
  <c r="F238" i="6" s="1" a="1"/>
  <c r="F238" i="6" s="1"/>
  <c r="G238" i="6"/>
  <c r="H238" i="6"/>
  <c r="I238" i="6" l="1"/>
  <c r="C239" i="6"/>
  <c r="D240" i="6" s="1" a="1"/>
  <c r="D240" i="6" s="1"/>
  <c r="E239" i="6" a="1"/>
  <c r="E239" i="6" s="1"/>
  <c r="F239" i="6" s="1" a="1"/>
  <c r="F239" i="6" s="1"/>
  <c r="G239" i="6"/>
  <c r="H239" i="6"/>
  <c r="I239" i="6" l="1"/>
  <c r="C240" i="6"/>
  <c r="D241" i="6" s="1" a="1"/>
  <c r="D241" i="6" s="1"/>
  <c r="E240" i="6" a="1"/>
  <c r="E240" i="6" s="1"/>
  <c r="F240" i="6" s="1" a="1"/>
  <c r="F240" i="6" s="1"/>
  <c r="G240" i="6"/>
  <c r="H240" i="6"/>
  <c r="I240" i="6" l="1"/>
  <c r="E241" i="6" a="1"/>
  <c r="E241" i="6" s="1"/>
  <c r="F241" i="6" s="1" a="1"/>
  <c r="F241" i="6" s="1"/>
  <c r="C241" i="6"/>
  <c r="D242" i="6" s="1" a="1"/>
  <c r="D242" i="6" s="1"/>
  <c r="G241" i="6"/>
  <c r="H241" i="6"/>
  <c r="I241" i="6" l="1"/>
  <c r="C242" i="6"/>
  <c r="D243" i="6" s="1" a="1"/>
  <c r="D243" i="6" s="1"/>
  <c r="E242" i="6" a="1"/>
  <c r="E242" i="6" s="1"/>
  <c r="F242" i="6" s="1" a="1"/>
  <c r="F242" i="6" s="1"/>
  <c r="G242" i="6"/>
  <c r="H242" i="6"/>
  <c r="I242" i="6" l="1"/>
  <c r="E243" i="6" a="1"/>
  <c r="E243" i="6" s="1"/>
  <c r="F243" i="6" s="1" a="1"/>
  <c r="F243" i="6" s="1"/>
  <c r="C243" i="6"/>
  <c r="D244" i="6" s="1" a="1"/>
  <c r="D244" i="6" s="1"/>
  <c r="G243" i="6"/>
  <c r="H243" i="6"/>
  <c r="I243" i="6" l="1"/>
  <c r="C244" i="6"/>
  <c r="D245" i="6" s="1" a="1"/>
  <c r="D245" i="6" s="1"/>
  <c r="E244" i="6" a="1"/>
  <c r="E244" i="6" s="1"/>
  <c r="F244" i="6" s="1" a="1"/>
  <c r="F244" i="6" s="1"/>
  <c r="G244" i="6"/>
  <c r="H244" i="6"/>
  <c r="I244" i="6" l="1"/>
  <c r="E245" i="6" a="1"/>
  <c r="E245" i="6" s="1"/>
  <c r="F245" i="6" s="1" a="1"/>
  <c r="F245" i="6" s="1"/>
  <c r="C245" i="6"/>
  <c r="D246" i="6" s="1" a="1"/>
  <c r="D246" i="6" s="1"/>
  <c r="G245" i="6"/>
  <c r="H245" i="6"/>
  <c r="I245" i="6" l="1"/>
  <c r="C246" i="6"/>
  <c r="D247" i="6" s="1" a="1"/>
  <c r="D247" i="6" s="1"/>
  <c r="E246" i="6" a="1"/>
  <c r="E246" i="6" s="1"/>
  <c r="F246" i="6" s="1" a="1"/>
  <c r="F246" i="6" s="1"/>
  <c r="G246" i="6"/>
  <c r="H246" i="6"/>
  <c r="I246" i="6" l="1"/>
  <c r="C247" i="6"/>
  <c r="D248" i="6" s="1" a="1"/>
  <c r="D248" i="6" s="1"/>
  <c r="E247" i="6" a="1"/>
  <c r="E247" i="6" s="1"/>
  <c r="F247" i="6" s="1" a="1"/>
  <c r="F247" i="6" s="1"/>
  <c r="G247" i="6"/>
  <c r="H247" i="6"/>
  <c r="I247" i="6" l="1"/>
  <c r="C248" i="6"/>
  <c r="D249" i="6" s="1" a="1"/>
  <c r="D249" i="6" s="1"/>
  <c r="E248" i="6" a="1"/>
  <c r="E248" i="6" s="1"/>
  <c r="F248" i="6" s="1" a="1"/>
  <c r="F248" i="6" s="1"/>
  <c r="G248" i="6"/>
  <c r="H248" i="6"/>
  <c r="I248" i="6" l="1"/>
  <c r="C249" i="6"/>
  <c r="D250" i="6" s="1" a="1"/>
  <c r="D250" i="6" s="1"/>
  <c r="E249" i="6" a="1"/>
  <c r="E249" i="6" s="1"/>
  <c r="F249" i="6" s="1" a="1"/>
  <c r="F249" i="6" s="1"/>
  <c r="G249" i="6"/>
  <c r="H249" i="6"/>
  <c r="I249" i="6" l="1"/>
  <c r="C250" i="6"/>
  <c r="D251" i="6" s="1" a="1"/>
  <c r="D251" i="6" s="1"/>
  <c r="E250" i="6" a="1"/>
  <c r="E250" i="6" s="1"/>
  <c r="F250" i="6" s="1" a="1"/>
  <c r="F250" i="6" s="1"/>
  <c r="G250" i="6"/>
  <c r="H250" i="6"/>
  <c r="I250" i="6" l="1"/>
  <c r="C251" i="6"/>
  <c r="D252" i="6" s="1" a="1"/>
  <c r="D252" i="6" s="1"/>
  <c r="E251" i="6" a="1"/>
  <c r="E251" i="6" s="1"/>
  <c r="F251" i="6" s="1" a="1"/>
  <c r="F251" i="6" s="1"/>
  <c r="G251" i="6"/>
  <c r="H251" i="6"/>
  <c r="I251" i="6" l="1"/>
  <c r="C252" i="6"/>
  <c r="D253" i="6" s="1" a="1"/>
  <c r="D253" i="6" s="1"/>
  <c r="E252" i="6" a="1"/>
  <c r="E252" i="6" s="1"/>
  <c r="F252" i="6" s="1" a="1"/>
  <c r="F252" i="6" s="1"/>
  <c r="G252" i="6"/>
  <c r="H252" i="6"/>
  <c r="I252" i="6" l="1"/>
  <c r="C253" i="6"/>
  <c r="D254" i="6" s="1" a="1"/>
  <c r="D254" i="6" s="1"/>
  <c r="E253" i="6" a="1"/>
  <c r="E253" i="6" s="1"/>
  <c r="F253" i="6" s="1" a="1"/>
  <c r="F253" i="6" s="1"/>
  <c r="G253" i="6"/>
  <c r="H253" i="6"/>
  <c r="I253" i="6" l="1"/>
  <c r="C254" i="6"/>
  <c r="D255" i="6" s="1" a="1"/>
  <c r="D255" i="6" s="1"/>
  <c r="E254" i="6" a="1"/>
  <c r="E254" i="6" s="1"/>
  <c r="F254" i="6" s="1" a="1"/>
  <c r="F254" i="6" s="1"/>
  <c r="G254" i="6"/>
  <c r="H254" i="6"/>
  <c r="I254" i="6" l="1"/>
  <c r="C255" i="6"/>
  <c r="D256" i="6" s="1" a="1"/>
  <c r="D256" i="6" s="1"/>
  <c r="E255" i="6" a="1"/>
  <c r="E255" i="6" s="1"/>
  <c r="F255" i="6" s="1" a="1"/>
  <c r="F255" i="6" s="1"/>
  <c r="G255" i="6"/>
  <c r="H255" i="6"/>
  <c r="I255" i="6" l="1"/>
  <c r="C256" i="6"/>
  <c r="D257" i="6" s="1" a="1"/>
  <c r="D257" i="6" s="1"/>
  <c r="E256" i="6" a="1"/>
  <c r="E256" i="6" s="1"/>
  <c r="F256" i="6" s="1" a="1"/>
  <c r="F256" i="6" s="1"/>
  <c r="G256" i="6"/>
  <c r="H256" i="6"/>
  <c r="I256" i="6" l="1"/>
  <c r="C257" i="6"/>
  <c r="D258" i="6" s="1" a="1"/>
  <c r="D258" i="6" s="1"/>
  <c r="E257" i="6" a="1"/>
  <c r="E257" i="6" s="1"/>
  <c r="F257" i="6" s="1" a="1"/>
  <c r="F257" i="6" s="1"/>
  <c r="G257" i="6"/>
  <c r="H257" i="6"/>
  <c r="I257" i="6" l="1"/>
  <c r="C258" i="6"/>
  <c r="D259" i="6" s="1" a="1"/>
  <c r="D259" i="6" s="1"/>
  <c r="E258" i="6" a="1"/>
  <c r="E258" i="6" s="1"/>
  <c r="F258" i="6" s="1" a="1"/>
  <c r="F258" i="6" s="1"/>
  <c r="G258" i="6"/>
  <c r="H258" i="6"/>
  <c r="I258" i="6" l="1"/>
  <c r="C259" i="6"/>
  <c r="D260" i="6" s="1" a="1"/>
  <c r="D260" i="6" s="1"/>
  <c r="E259" i="6" a="1"/>
  <c r="E259" i="6" s="1"/>
  <c r="F259" i="6" s="1" a="1"/>
  <c r="F259" i="6" s="1"/>
  <c r="G259" i="6"/>
  <c r="H259" i="6"/>
  <c r="I259" i="6" l="1"/>
  <c r="C260" i="6"/>
  <c r="D261" i="6" s="1" a="1"/>
  <c r="D261" i="6" s="1"/>
  <c r="E260" i="6" a="1"/>
  <c r="E260" i="6" s="1"/>
  <c r="F260" i="6" s="1" a="1"/>
  <c r="F260" i="6" s="1"/>
  <c r="G260" i="6"/>
  <c r="H260" i="6"/>
  <c r="I260" i="6" l="1"/>
  <c r="C261" i="6"/>
  <c r="D262" i="6" s="1" a="1"/>
  <c r="D262" i="6" s="1"/>
  <c r="E261" i="6" a="1"/>
  <c r="E261" i="6" s="1"/>
  <c r="F261" i="6" s="1" a="1"/>
  <c r="F261" i="6" s="1"/>
  <c r="G261" i="6"/>
  <c r="H261" i="6"/>
  <c r="I261" i="6" l="1"/>
  <c r="C262" i="6"/>
  <c r="D263" i="6" s="1" a="1"/>
  <c r="D263" i="6" s="1"/>
  <c r="E262" i="6" a="1"/>
  <c r="E262" i="6" s="1"/>
  <c r="F262" i="6" s="1" a="1"/>
  <c r="F262" i="6" s="1"/>
  <c r="G262" i="6"/>
  <c r="H262" i="6"/>
  <c r="I262" i="6" l="1"/>
  <c r="C263" i="6"/>
  <c r="D264" i="6" s="1" a="1"/>
  <c r="D264" i="6" s="1"/>
  <c r="E263" i="6" a="1"/>
  <c r="E263" i="6" s="1"/>
  <c r="F263" i="6" s="1" a="1"/>
  <c r="F263" i="6" s="1"/>
  <c r="G263" i="6"/>
  <c r="H263" i="6"/>
  <c r="I263" i="6" l="1"/>
  <c r="C264" i="6"/>
  <c r="D265" i="6" s="1" a="1"/>
  <c r="D265" i="6" s="1"/>
  <c r="E264" i="6" a="1"/>
  <c r="E264" i="6" s="1"/>
  <c r="F264" i="6" s="1" a="1"/>
  <c r="F264" i="6" s="1"/>
  <c r="G264" i="6"/>
  <c r="H264" i="6"/>
  <c r="I264" i="6" l="1"/>
  <c r="E265" i="6" a="1"/>
  <c r="E265" i="6" s="1"/>
  <c r="F265" i="6" s="1" a="1"/>
  <c r="F265" i="6" s="1"/>
  <c r="C265" i="6"/>
  <c r="D266" i="6" s="1" a="1"/>
  <c r="D266" i="6" s="1"/>
  <c r="G265" i="6"/>
  <c r="H265" i="6"/>
  <c r="I265" i="6" l="1"/>
  <c r="C266" i="6"/>
  <c r="D267" i="6" s="1" a="1"/>
  <c r="D267" i="6" s="1"/>
  <c r="E266" i="6" a="1"/>
  <c r="E266" i="6" s="1"/>
  <c r="F266" i="6" s="1" a="1"/>
  <c r="F266" i="6" s="1"/>
  <c r="G266" i="6"/>
  <c r="H266" i="6"/>
  <c r="I266" i="6" l="1"/>
  <c r="E267" i="6" a="1"/>
  <c r="E267" i="6" s="1"/>
  <c r="F267" i="6" s="1" a="1"/>
  <c r="F267" i="6" s="1"/>
  <c r="C267" i="6"/>
  <c r="D268" i="6" s="1" a="1"/>
  <c r="D268" i="6" s="1"/>
  <c r="G267" i="6"/>
  <c r="H267" i="6"/>
  <c r="I267" i="6" l="1"/>
  <c r="C268" i="6"/>
  <c r="D269" i="6" s="1" a="1"/>
  <c r="D269" i="6" s="1"/>
  <c r="E268" i="6" a="1"/>
  <c r="E268" i="6" s="1"/>
  <c r="F268" i="6" s="1" a="1"/>
  <c r="F268" i="6" s="1"/>
  <c r="G268" i="6"/>
  <c r="H268" i="6"/>
  <c r="I268" i="6" l="1"/>
  <c r="E269" i="6" a="1"/>
  <c r="E269" i="6" s="1"/>
  <c r="F269" i="6" s="1" a="1"/>
  <c r="F269" i="6" s="1"/>
  <c r="C269" i="6"/>
  <c r="D270" i="6" s="1" a="1"/>
  <c r="D270" i="6" s="1"/>
  <c r="G269" i="6"/>
  <c r="H269" i="6"/>
  <c r="I269" i="6" l="1"/>
  <c r="C270" i="6"/>
  <c r="D271" i="6" s="1" a="1"/>
  <c r="D271" i="6" s="1"/>
  <c r="E270" i="6" a="1"/>
  <c r="E270" i="6" s="1"/>
  <c r="F270" i="6" s="1" a="1"/>
  <c r="F270" i="6" s="1"/>
  <c r="G270" i="6"/>
  <c r="H270" i="6"/>
  <c r="I270" i="6" l="1"/>
  <c r="E271" i="6" a="1"/>
  <c r="E271" i="6" s="1"/>
  <c r="F271" i="6" s="1" a="1"/>
  <c r="F271" i="6" s="1"/>
  <c r="C271" i="6"/>
  <c r="D272" i="6" s="1" a="1"/>
  <c r="D272" i="6" s="1"/>
  <c r="G271" i="6"/>
  <c r="H271" i="6"/>
  <c r="I271" i="6" l="1"/>
  <c r="C272" i="6"/>
  <c r="D273" i="6" s="1" a="1"/>
  <c r="D273" i="6" s="1"/>
  <c r="E272" i="6" a="1"/>
  <c r="E272" i="6" s="1"/>
  <c r="F272" i="6" s="1" a="1"/>
  <c r="F272" i="6" s="1"/>
  <c r="G272" i="6"/>
  <c r="H272" i="6"/>
  <c r="I272" i="6" l="1"/>
  <c r="E273" i="6" a="1"/>
  <c r="E273" i="6" s="1"/>
  <c r="F273" i="6" s="1" a="1"/>
  <c r="F273" i="6" s="1"/>
  <c r="C273" i="6"/>
  <c r="D274" i="6" s="1" a="1"/>
  <c r="D274" i="6" s="1"/>
  <c r="G273" i="6"/>
  <c r="H273" i="6"/>
  <c r="I273" i="6" l="1"/>
  <c r="C274" i="6"/>
  <c r="D275" i="6" s="1" a="1"/>
  <c r="D275" i="6" s="1"/>
  <c r="E274" i="6" a="1"/>
  <c r="E274" i="6" s="1"/>
  <c r="F274" i="6" s="1" a="1"/>
  <c r="F274" i="6" s="1"/>
  <c r="G274" i="6"/>
  <c r="H274" i="6"/>
  <c r="I274" i="6" l="1"/>
  <c r="E275" i="6" a="1"/>
  <c r="E275" i="6" s="1"/>
  <c r="F275" i="6" s="1" a="1"/>
  <c r="F275" i="6" s="1"/>
  <c r="C275" i="6"/>
  <c r="D276" i="6" s="1" a="1"/>
  <c r="D276" i="6" s="1"/>
  <c r="G275" i="6"/>
  <c r="H275" i="6"/>
  <c r="I275" i="6" l="1"/>
  <c r="C276" i="6"/>
  <c r="D277" i="6" s="1" a="1"/>
  <c r="D277" i="6" s="1"/>
  <c r="E276" i="6" a="1"/>
  <c r="E276" i="6" s="1"/>
  <c r="F276" i="6" s="1" a="1"/>
  <c r="F276" i="6" s="1"/>
  <c r="G276" i="6"/>
  <c r="H276" i="6"/>
  <c r="I276" i="6" l="1"/>
  <c r="E277" i="6" a="1"/>
  <c r="E277" i="6" s="1"/>
  <c r="F277" i="6" s="1" a="1"/>
  <c r="F277" i="6" s="1"/>
  <c r="C277" i="6"/>
  <c r="D278" i="6" s="1" a="1"/>
  <c r="D278" i="6" s="1"/>
  <c r="G277" i="6"/>
  <c r="H277" i="6"/>
  <c r="I277" i="6" l="1"/>
  <c r="C278" i="6"/>
  <c r="D279" i="6" s="1" a="1"/>
  <c r="D279" i="6" s="1"/>
  <c r="E278" i="6" a="1"/>
  <c r="E278" i="6" s="1"/>
  <c r="F278" i="6" s="1" a="1"/>
  <c r="F278" i="6" s="1"/>
  <c r="G278" i="6"/>
  <c r="H278" i="6"/>
  <c r="I278" i="6" l="1"/>
  <c r="E279" i="6" a="1"/>
  <c r="E279" i="6" s="1"/>
  <c r="F279" i="6" s="1" a="1"/>
  <c r="F279" i="6" s="1"/>
  <c r="C279" i="6"/>
  <c r="D280" i="6" s="1" a="1"/>
  <c r="D280" i="6" s="1"/>
  <c r="G279" i="6"/>
  <c r="H279" i="6"/>
  <c r="I279" i="6" l="1"/>
  <c r="C280" i="6"/>
  <c r="D281" i="6" s="1" a="1"/>
  <c r="D281" i="6" s="1"/>
  <c r="E280" i="6" a="1"/>
  <c r="E280" i="6" s="1"/>
  <c r="F280" i="6" s="1" a="1"/>
  <c r="F280" i="6" s="1"/>
  <c r="H280" i="6"/>
  <c r="G280" i="6"/>
  <c r="I280" i="6" l="1"/>
  <c r="E281" i="6" a="1"/>
  <c r="E281" i="6" s="1"/>
  <c r="F281" i="6" s="1" a="1"/>
  <c r="F281" i="6" s="1"/>
  <c r="C281" i="6"/>
  <c r="D282" i="6" s="1" a="1"/>
  <c r="D282" i="6" s="1"/>
  <c r="G281" i="6"/>
  <c r="H281" i="6"/>
  <c r="I281" i="6" l="1"/>
  <c r="C282" i="6"/>
  <c r="D283" i="6" s="1" a="1"/>
  <c r="D283" i="6" s="1"/>
  <c r="E282" i="6" a="1"/>
  <c r="E282" i="6" s="1"/>
  <c r="F282" i="6" s="1" a="1"/>
  <c r="F282" i="6" s="1"/>
  <c r="G282" i="6"/>
  <c r="H282" i="6"/>
  <c r="I282" i="6" l="1"/>
  <c r="E283" i="6" a="1"/>
  <c r="E283" i="6" s="1"/>
  <c r="F283" i="6" s="1" a="1"/>
  <c r="F283" i="6" s="1"/>
  <c r="C283" i="6"/>
  <c r="D284" i="6" s="1" a="1"/>
  <c r="D284" i="6" s="1"/>
  <c r="G283" i="6"/>
  <c r="H283" i="6"/>
  <c r="I283" i="6" l="1"/>
  <c r="C284" i="6"/>
  <c r="D285" i="6" s="1" a="1"/>
  <c r="D285" i="6" s="1"/>
  <c r="E284" i="6" a="1"/>
  <c r="E284" i="6" s="1"/>
  <c r="F284" i="6" s="1" a="1"/>
  <c r="F284" i="6" s="1"/>
  <c r="H284" i="6"/>
  <c r="G284" i="6"/>
  <c r="E285" i="6" l="1" a="1"/>
  <c r="E285" i="6" s="1"/>
  <c r="F285" i="6" s="1" a="1"/>
  <c r="F285" i="6" s="1"/>
  <c r="C285" i="6"/>
  <c r="D286" i="6" s="1" a="1"/>
  <c r="D286" i="6" s="1"/>
  <c r="G285" i="6"/>
  <c r="H285" i="6"/>
  <c r="I284" i="6"/>
  <c r="I285" i="6" l="1"/>
  <c r="C286" i="6"/>
  <c r="D287" i="6" s="1" a="1"/>
  <c r="D287" i="6" s="1"/>
  <c r="E286" i="6" a="1"/>
  <c r="E286" i="6" s="1"/>
  <c r="F286" i="6" s="1" a="1"/>
  <c r="F286" i="6" s="1"/>
  <c r="G286" i="6"/>
  <c r="H286" i="6"/>
  <c r="I286" i="6" l="1"/>
  <c r="E287" i="6" a="1"/>
  <c r="E287" i="6" s="1"/>
  <c r="F287" i="6" s="1" a="1"/>
  <c r="F287" i="6" s="1"/>
  <c r="C287" i="6"/>
  <c r="D288" i="6" s="1" a="1"/>
  <c r="D288" i="6" s="1"/>
  <c r="G287" i="6"/>
  <c r="H287" i="6"/>
  <c r="I287" i="6" l="1"/>
  <c r="C288" i="6"/>
  <c r="D289" i="6" s="1" a="1"/>
  <c r="D289" i="6" s="1"/>
  <c r="E288" i="6" a="1"/>
  <c r="E288" i="6" s="1"/>
  <c r="F288" i="6" s="1" a="1"/>
  <c r="F288" i="6" s="1"/>
  <c r="H288" i="6"/>
  <c r="G288" i="6"/>
  <c r="E289" i="6" l="1" a="1"/>
  <c r="E289" i="6" s="1"/>
  <c r="F289" i="6" s="1" a="1"/>
  <c r="F289" i="6" s="1"/>
  <c r="C289" i="6"/>
  <c r="D290" i="6" s="1" a="1"/>
  <c r="D290" i="6" s="1"/>
  <c r="G289" i="6"/>
  <c r="H289" i="6"/>
  <c r="I288" i="6"/>
  <c r="I289" i="6" l="1"/>
  <c r="C290" i="6"/>
  <c r="D291" i="6" s="1" a="1"/>
  <c r="D291" i="6" s="1"/>
  <c r="E290" i="6" a="1"/>
  <c r="E290" i="6" s="1"/>
  <c r="F290" i="6" s="1" a="1"/>
  <c r="F290" i="6" s="1"/>
  <c r="G290" i="6"/>
  <c r="H290" i="6"/>
  <c r="I290" i="6" l="1"/>
  <c r="E291" i="6" a="1"/>
  <c r="E291" i="6" s="1"/>
  <c r="F291" i="6" s="1" a="1"/>
  <c r="F291" i="6" s="1"/>
  <c r="C291" i="6"/>
  <c r="D292" i="6" s="1" a="1"/>
  <c r="D292" i="6" s="1"/>
  <c r="G291" i="6"/>
  <c r="H291" i="6"/>
  <c r="C292" i="6" l="1"/>
  <c r="D293" i="6" s="1" a="1"/>
  <c r="D293" i="6" s="1"/>
  <c r="E292" i="6" a="1"/>
  <c r="E292" i="6" s="1"/>
  <c r="F292" i="6" s="1" a="1"/>
  <c r="F292" i="6" s="1"/>
  <c r="H292" i="6"/>
  <c r="G292" i="6"/>
  <c r="I291" i="6"/>
  <c r="I292" i="6" l="1"/>
  <c r="E293" i="6" a="1"/>
  <c r="E293" i="6" s="1"/>
  <c r="F293" i="6" s="1" a="1"/>
  <c r="F293" i="6" s="1"/>
  <c r="C293" i="6"/>
  <c r="D294" i="6" s="1" a="1"/>
  <c r="D294" i="6" s="1"/>
  <c r="G293" i="6"/>
  <c r="H293" i="6"/>
  <c r="I293" i="6" l="1"/>
  <c r="C294" i="6"/>
  <c r="D295" i="6" s="1" a="1"/>
  <c r="D295" i="6" s="1"/>
  <c r="E294" i="6" a="1"/>
  <c r="E294" i="6" s="1"/>
  <c r="F294" i="6" s="1" a="1"/>
  <c r="F294" i="6" s="1"/>
  <c r="G294" i="6"/>
  <c r="H294" i="6"/>
  <c r="I294" i="6" l="1"/>
  <c r="E295" i="6" a="1"/>
  <c r="E295" i="6" s="1"/>
  <c r="F295" i="6" s="1" a="1"/>
  <c r="F295" i="6" s="1"/>
  <c r="C295" i="6"/>
  <c r="D296" i="6" s="1" a="1"/>
  <c r="D296" i="6" s="1"/>
  <c r="G295" i="6"/>
  <c r="H295" i="6"/>
  <c r="I295" i="6" l="1"/>
  <c r="C296" i="6"/>
  <c r="D297" i="6" s="1" a="1"/>
  <c r="D297" i="6" s="1"/>
  <c r="E296" i="6" a="1"/>
  <c r="E296" i="6" s="1"/>
  <c r="F296" i="6" s="1" a="1"/>
  <c r="F296" i="6" s="1"/>
  <c r="H296" i="6"/>
  <c r="G296" i="6"/>
  <c r="I296" i="6" l="1"/>
  <c r="E297" i="6" a="1"/>
  <c r="E297" i="6" s="1"/>
  <c r="F297" i="6" s="1" a="1"/>
  <c r="F297" i="6" s="1"/>
  <c r="C297" i="6"/>
  <c r="D298" i="6" s="1" a="1"/>
  <c r="D298" i="6" s="1"/>
  <c r="G297" i="6"/>
  <c r="H297" i="6"/>
  <c r="I297" i="6" l="1"/>
  <c r="C298" i="6"/>
  <c r="D299" i="6" s="1" a="1"/>
  <c r="D299" i="6" s="1"/>
  <c r="E298" i="6" a="1"/>
  <c r="E298" i="6" s="1"/>
  <c r="F298" i="6" s="1" a="1"/>
  <c r="F298" i="6" s="1"/>
  <c r="G298" i="6"/>
  <c r="H298" i="6"/>
  <c r="I298" i="6" l="1"/>
  <c r="E299" i="6" a="1"/>
  <c r="E299" i="6" s="1"/>
  <c r="F299" i="6" s="1" a="1"/>
  <c r="F299" i="6" s="1"/>
  <c r="C299" i="6"/>
  <c r="D300" i="6" s="1" a="1"/>
  <c r="D300" i="6" s="1"/>
  <c r="G299" i="6"/>
  <c r="H299" i="6"/>
  <c r="I299" i="6" l="1"/>
  <c r="C300" i="6"/>
  <c r="D301" i="6" s="1" a="1"/>
  <c r="D301" i="6" s="1"/>
  <c r="E300" i="6" a="1"/>
  <c r="E300" i="6" s="1"/>
  <c r="F300" i="6" s="1" a="1"/>
  <c r="F300" i="6" s="1"/>
  <c r="H300" i="6"/>
  <c r="G300" i="6"/>
  <c r="E301" i="6" l="1" a="1"/>
  <c r="E301" i="6" s="1"/>
  <c r="F301" i="6" s="1" a="1"/>
  <c r="F301" i="6" s="1"/>
  <c r="C301" i="6"/>
  <c r="D302" i="6" s="1" a="1"/>
  <c r="D302" i="6" s="1"/>
  <c r="G301" i="6"/>
  <c r="H301" i="6"/>
  <c r="I300" i="6"/>
  <c r="I301" i="6" l="1"/>
  <c r="C302" i="6"/>
  <c r="D303" i="6" s="1" a="1"/>
  <c r="D303" i="6" s="1"/>
  <c r="E302" i="6" a="1"/>
  <c r="E302" i="6" s="1"/>
  <c r="F302" i="6" s="1" a="1"/>
  <c r="F302" i="6" s="1"/>
  <c r="G302" i="6"/>
  <c r="H302" i="6"/>
  <c r="I302" i="6" l="1"/>
  <c r="E303" i="6" a="1"/>
  <c r="E303" i="6" s="1"/>
  <c r="F303" i="6" s="1" a="1"/>
  <c r="F303" i="6" s="1"/>
  <c r="C303" i="6"/>
  <c r="D304" i="6" s="1" a="1"/>
  <c r="D304" i="6" s="1"/>
  <c r="G303" i="6"/>
  <c r="H303" i="6"/>
  <c r="I303" i="6" l="1"/>
  <c r="C304" i="6"/>
  <c r="D305" i="6" s="1" a="1"/>
  <c r="D305" i="6" s="1"/>
  <c r="E304" i="6" a="1"/>
  <c r="E304" i="6" s="1"/>
  <c r="F304" i="6" s="1" a="1"/>
  <c r="F304" i="6" s="1"/>
  <c r="H304" i="6"/>
  <c r="G304" i="6"/>
  <c r="E305" i="6" l="1" a="1"/>
  <c r="E305" i="6" s="1"/>
  <c r="F305" i="6" s="1" a="1"/>
  <c r="F305" i="6" s="1"/>
  <c r="C305" i="6"/>
  <c r="D306" i="6" s="1" a="1"/>
  <c r="D306" i="6" s="1"/>
  <c r="G305" i="6"/>
  <c r="H305" i="6"/>
  <c r="I304" i="6"/>
  <c r="I305" i="6" l="1"/>
  <c r="C306" i="6"/>
  <c r="D307" i="6" s="1" a="1"/>
  <c r="D307" i="6" s="1"/>
  <c r="E306" i="6" a="1"/>
  <c r="E306" i="6" s="1"/>
  <c r="F306" i="6" s="1" a="1"/>
  <c r="F306" i="6" s="1"/>
  <c r="G306" i="6"/>
  <c r="H306" i="6"/>
  <c r="I306" i="6" l="1"/>
  <c r="E307" i="6" a="1"/>
  <c r="E307" i="6" s="1"/>
  <c r="F307" i="6" s="1" a="1"/>
  <c r="F307" i="6" s="1"/>
  <c r="C307" i="6"/>
  <c r="D308" i="6" s="1" a="1"/>
  <c r="D308" i="6" s="1"/>
  <c r="G307" i="6"/>
  <c r="H307" i="6"/>
  <c r="I307" i="6" l="1"/>
  <c r="C308" i="6"/>
  <c r="D309" i="6" s="1" a="1"/>
  <c r="D309" i="6" s="1"/>
  <c r="E308" i="6" a="1"/>
  <c r="E308" i="6" s="1"/>
  <c r="F308" i="6" s="1" a="1"/>
  <c r="F308" i="6" s="1"/>
  <c r="H308" i="6"/>
  <c r="G308" i="6"/>
  <c r="E309" i="6" l="1" a="1"/>
  <c r="E309" i="6" s="1"/>
  <c r="F309" i="6" s="1" a="1"/>
  <c r="F309" i="6" s="1"/>
  <c r="C309" i="6"/>
  <c r="D310" i="6" s="1" a="1"/>
  <c r="D310" i="6" s="1"/>
  <c r="G309" i="6"/>
  <c r="H309" i="6"/>
  <c r="I308" i="6"/>
  <c r="I309" i="6" l="1"/>
  <c r="C310" i="6"/>
  <c r="D311" i="6" s="1" a="1"/>
  <c r="D311" i="6" s="1"/>
  <c r="E310" i="6" a="1"/>
  <c r="E310" i="6" s="1"/>
  <c r="F310" i="6" s="1" a="1"/>
  <c r="F310" i="6" s="1"/>
  <c r="G310" i="6"/>
  <c r="H310" i="6"/>
  <c r="I310" i="6" l="1"/>
  <c r="E311" i="6" a="1"/>
  <c r="E311" i="6" s="1"/>
  <c r="F311" i="6" s="1" a="1"/>
  <c r="F311" i="6" s="1"/>
  <c r="C311" i="6"/>
  <c r="D312" i="6" s="1" a="1"/>
  <c r="D312" i="6" s="1"/>
  <c r="G311" i="6"/>
  <c r="H311" i="6"/>
  <c r="I311" i="6" l="1"/>
  <c r="C312" i="6"/>
  <c r="D313" i="6" s="1" a="1"/>
  <c r="D313" i="6" s="1"/>
  <c r="E312" i="6" a="1"/>
  <c r="E312" i="6" s="1"/>
  <c r="F312" i="6" s="1" a="1"/>
  <c r="F312" i="6" s="1"/>
  <c r="H312" i="6"/>
  <c r="G312" i="6"/>
  <c r="I312" i="6" l="1"/>
  <c r="E313" i="6" a="1"/>
  <c r="E313" i="6" s="1"/>
  <c r="F313" i="6" s="1" a="1"/>
  <c r="F313" i="6" s="1"/>
  <c r="C313" i="6"/>
  <c r="D314" i="6" s="1" a="1"/>
  <c r="D314" i="6" s="1"/>
  <c r="G313" i="6"/>
  <c r="H313" i="6"/>
  <c r="I313" i="6" l="1"/>
  <c r="E314" i="6" a="1"/>
  <c r="E314" i="6" s="1"/>
  <c r="F314" i="6" s="1" a="1"/>
  <c r="F314" i="6" s="1"/>
  <c r="C314" i="6"/>
  <c r="D315" i="6" s="1" a="1"/>
  <c r="D315" i="6" s="1"/>
  <c r="G314" i="6"/>
  <c r="H314" i="6"/>
  <c r="I314" i="6" l="1"/>
  <c r="E315" i="6" a="1"/>
  <c r="E315" i="6" s="1"/>
  <c r="F315" i="6" s="1" a="1"/>
  <c r="F315" i="6" s="1"/>
  <c r="C315" i="6"/>
  <c r="D316" i="6" s="1" a="1"/>
  <c r="D316" i="6" s="1"/>
  <c r="G315" i="6"/>
  <c r="H315" i="6"/>
  <c r="I315" i="6" l="1"/>
  <c r="E316" i="6" a="1"/>
  <c r="E316" i="6" s="1"/>
  <c r="F316" i="6" s="1" a="1"/>
  <c r="F316" i="6" s="1"/>
  <c r="C316" i="6"/>
  <c r="D317" i="6" s="1" a="1"/>
  <c r="D317" i="6" s="1"/>
  <c r="H316" i="6"/>
  <c r="G316" i="6"/>
  <c r="I316" i="6" l="1"/>
  <c r="E317" i="6" a="1"/>
  <c r="E317" i="6" s="1"/>
  <c r="F317" i="6" s="1" a="1"/>
  <c r="F317" i="6" s="1"/>
  <c r="C317" i="6"/>
  <c r="D318" i="6" s="1" a="1"/>
  <c r="D318" i="6" s="1"/>
  <c r="G317" i="6"/>
  <c r="H317" i="6"/>
  <c r="I317" i="6" l="1"/>
  <c r="E318" i="6" a="1"/>
  <c r="E318" i="6" s="1"/>
  <c r="F318" i="6" s="1" a="1"/>
  <c r="F318" i="6" s="1"/>
  <c r="C318" i="6"/>
  <c r="D319" i="6" s="1" a="1"/>
  <c r="D319" i="6" s="1"/>
  <c r="G318" i="6"/>
  <c r="H318" i="6"/>
  <c r="I318" i="6" l="1"/>
  <c r="E319" i="6" a="1"/>
  <c r="E319" i="6" s="1"/>
  <c r="F319" i="6" s="1" a="1"/>
  <c r="F319" i="6" s="1"/>
  <c r="C319" i="6"/>
  <c r="D320" i="6" s="1" a="1"/>
  <c r="D320" i="6" s="1"/>
  <c r="G319" i="6"/>
  <c r="H319" i="6"/>
  <c r="I319" i="6" l="1"/>
  <c r="E320" i="6" a="1"/>
  <c r="E320" i="6" s="1"/>
  <c r="F320" i="6" s="1" a="1"/>
  <c r="F320" i="6" s="1"/>
  <c r="C320" i="6"/>
  <c r="D321" i="6" s="1" a="1"/>
  <c r="D321" i="6" s="1"/>
  <c r="H320" i="6"/>
  <c r="G320" i="6"/>
  <c r="E321" i="6" l="1" a="1"/>
  <c r="E321" i="6" s="1"/>
  <c r="F321" i="6" s="1" a="1"/>
  <c r="F321" i="6" s="1"/>
  <c r="C321" i="6"/>
  <c r="D322" i="6" s="1" a="1"/>
  <c r="D322" i="6" s="1"/>
  <c r="G321" i="6"/>
  <c r="H321" i="6"/>
  <c r="I320" i="6"/>
  <c r="I321" i="6" l="1"/>
  <c r="E322" i="6" a="1"/>
  <c r="E322" i="6" s="1"/>
  <c r="F322" i="6" s="1" a="1"/>
  <c r="F322" i="6" s="1"/>
  <c r="C322" i="6"/>
  <c r="D323" i="6" s="1" a="1"/>
  <c r="D323" i="6" s="1"/>
  <c r="G322" i="6"/>
  <c r="H322" i="6"/>
  <c r="I322" i="6" l="1"/>
  <c r="E323" i="6" a="1"/>
  <c r="E323" i="6" s="1"/>
  <c r="F323" i="6" s="1" a="1"/>
  <c r="F323" i="6" s="1"/>
  <c r="C323" i="6"/>
  <c r="D324" i="6" s="1" a="1"/>
  <c r="D324" i="6" s="1"/>
  <c r="G323" i="6"/>
  <c r="H323" i="6"/>
  <c r="I323" i="6" l="1"/>
  <c r="E324" i="6" a="1"/>
  <c r="E324" i="6" s="1"/>
  <c r="F324" i="6" s="1" a="1"/>
  <c r="F324" i="6" s="1"/>
  <c r="C324" i="6"/>
  <c r="D325" i="6" s="1" a="1"/>
  <c r="D325" i="6" s="1"/>
  <c r="H324" i="6"/>
  <c r="G324" i="6"/>
  <c r="E325" i="6" l="1" a="1"/>
  <c r="E325" i="6" s="1"/>
  <c r="F325" i="6" s="1" a="1"/>
  <c r="F325" i="6" s="1"/>
  <c r="C325" i="6"/>
  <c r="D326" i="6" s="1" a="1"/>
  <c r="D326" i="6" s="1"/>
  <c r="G325" i="6"/>
  <c r="H325" i="6"/>
  <c r="I324" i="6"/>
  <c r="I325" i="6" l="1"/>
  <c r="E326" i="6" a="1"/>
  <c r="E326" i="6" s="1"/>
  <c r="F326" i="6" s="1" a="1"/>
  <c r="F326" i="6" s="1"/>
  <c r="C326" i="6"/>
  <c r="D327" i="6" s="1" a="1"/>
  <c r="D327" i="6" s="1"/>
  <c r="G326" i="6"/>
  <c r="H326" i="6"/>
  <c r="I326" i="6" l="1"/>
  <c r="E327" i="6" a="1"/>
  <c r="E327" i="6" s="1"/>
  <c r="F327" i="6" s="1" a="1"/>
  <c r="F327" i="6" s="1"/>
  <c r="C327" i="6"/>
  <c r="D328" i="6" s="1" a="1"/>
  <c r="D328" i="6" s="1"/>
  <c r="G327" i="6"/>
  <c r="H327" i="6"/>
  <c r="I327" i="6" l="1"/>
  <c r="E328" i="6" a="1"/>
  <c r="E328" i="6" s="1"/>
  <c r="F328" i="6" s="1" a="1"/>
  <c r="F328" i="6" s="1"/>
  <c r="C328" i="6"/>
  <c r="D329" i="6" s="1" a="1"/>
  <c r="D329" i="6" s="1"/>
  <c r="H328" i="6"/>
  <c r="G328" i="6"/>
  <c r="E329" i="6" l="1" a="1"/>
  <c r="E329" i="6" s="1"/>
  <c r="F329" i="6" s="1" a="1"/>
  <c r="F329" i="6" s="1"/>
  <c r="C329" i="6"/>
  <c r="D330" i="6" s="1" a="1"/>
  <c r="D330" i="6" s="1"/>
  <c r="G329" i="6"/>
  <c r="H329" i="6"/>
  <c r="I328" i="6"/>
  <c r="I329" i="6" l="1"/>
  <c r="E330" i="6" a="1"/>
  <c r="E330" i="6" s="1"/>
  <c r="F330" i="6" s="1" a="1"/>
  <c r="F330" i="6" s="1"/>
  <c r="C330" i="6"/>
  <c r="D331" i="6" s="1" a="1"/>
  <c r="D331" i="6" s="1"/>
  <c r="G330" i="6"/>
  <c r="H330" i="6"/>
  <c r="I330" i="6" l="1"/>
  <c r="E331" i="6" a="1"/>
  <c r="E331" i="6" s="1"/>
  <c r="F331" i="6" s="1" a="1"/>
  <c r="F331" i="6" s="1"/>
  <c r="C331" i="6"/>
  <c r="D332" i="6" s="1" a="1"/>
  <c r="D332" i="6" s="1"/>
  <c r="G331" i="6"/>
  <c r="H331" i="6"/>
  <c r="I331" i="6" l="1"/>
  <c r="E332" i="6" a="1"/>
  <c r="E332" i="6" s="1"/>
  <c r="F332" i="6" s="1" a="1"/>
  <c r="F332" i="6" s="1"/>
  <c r="C332" i="6"/>
  <c r="D333" i="6" s="1" a="1"/>
  <c r="D333" i="6" s="1"/>
  <c r="H332" i="6"/>
  <c r="G332" i="6"/>
  <c r="E333" i="6" l="1" a="1"/>
  <c r="E333" i="6" s="1"/>
  <c r="F333" i="6" s="1" a="1"/>
  <c r="F333" i="6" s="1"/>
  <c r="C333" i="6"/>
  <c r="D334" i="6" s="1" a="1"/>
  <c r="D334" i="6" s="1"/>
  <c r="G333" i="6"/>
  <c r="H333" i="6"/>
  <c r="I332" i="6"/>
  <c r="I333" i="6" l="1"/>
  <c r="E334" i="6" a="1"/>
  <c r="E334" i="6" s="1"/>
  <c r="F334" i="6" s="1" a="1"/>
  <c r="F334" i="6" s="1"/>
  <c r="C334" i="6"/>
  <c r="D335" i="6" s="1" a="1"/>
  <c r="D335" i="6" s="1"/>
  <c r="G334" i="6"/>
  <c r="H334" i="6"/>
  <c r="I334" i="6" l="1"/>
  <c r="E335" i="6" a="1"/>
  <c r="E335" i="6" s="1"/>
  <c r="F335" i="6" s="1" a="1"/>
  <c r="F335" i="6" s="1"/>
  <c r="C335" i="6"/>
  <c r="D336" i="6" s="1" a="1"/>
  <c r="D336" i="6" s="1"/>
  <c r="G335" i="6"/>
  <c r="H335" i="6"/>
  <c r="I335" i="6" l="1"/>
  <c r="E336" i="6" a="1"/>
  <c r="E336" i="6" s="1"/>
  <c r="F336" i="6" s="1" a="1"/>
  <c r="F336" i="6" s="1"/>
  <c r="C336" i="6"/>
  <c r="D337" i="6" s="1" a="1"/>
  <c r="D337" i="6" s="1"/>
  <c r="H336" i="6"/>
  <c r="G336" i="6"/>
  <c r="E337" i="6" l="1" a="1"/>
  <c r="E337" i="6" s="1"/>
  <c r="F337" i="6" s="1" a="1"/>
  <c r="F337" i="6" s="1"/>
  <c r="C337" i="6"/>
  <c r="D338" i="6" s="1" a="1"/>
  <c r="D338" i="6" s="1"/>
  <c r="G337" i="6"/>
  <c r="H337" i="6"/>
  <c r="I336" i="6"/>
  <c r="I337" i="6" l="1"/>
  <c r="E338" i="6" a="1"/>
  <c r="E338" i="6" s="1"/>
  <c r="F338" i="6" s="1" a="1"/>
  <c r="F338" i="6" s="1"/>
  <c r="C338" i="6"/>
  <c r="D339" i="6" s="1" a="1"/>
  <c r="D339" i="6" s="1"/>
  <c r="G338" i="6"/>
  <c r="H338" i="6"/>
  <c r="I338" i="6" l="1"/>
  <c r="E339" i="6" a="1"/>
  <c r="E339" i="6" s="1"/>
  <c r="F339" i="6" s="1" a="1"/>
  <c r="F339" i="6" s="1"/>
  <c r="C339" i="6"/>
  <c r="D340" i="6" s="1" a="1"/>
  <c r="D340" i="6" s="1"/>
  <c r="G339" i="6"/>
  <c r="H339" i="6"/>
  <c r="I339" i="6" l="1"/>
  <c r="E340" i="6" a="1"/>
  <c r="E340" i="6" s="1"/>
  <c r="F340" i="6" s="1" a="1"/>
  <c r="F340" i="6" s="1"/>
  <c r="C340" i="6"/>
  <c r="D341" i="6" s="1" a="1"/>
  <c r="D341" i="6" s="1"/>
  <c r="H340" i="6"/>
  <c r="G340" i="6"/>
  <c r="E341" i="6" l="1" a="1"/>
  <c r="E341" i="6" s="1"/>
  <c r="F341" i="6" s="1" a="1"/>
  <c r="F341" i="6" s="1"/>
  <c r="C341" i="6"/>
  <c r="D342" i="6" s="1" a="1"/>
  <c r="D342" i="6" s="1"/>
  <c r="G341" i="6"/>
  <c r="H341" i="6"/>
  <c r="I340" i="6"/>
  <c r="I341" i="6" l="1"/>
  <c r="E342" i="6" a="1"/>
  <c r="E342" i="6" s="1"/>
  <c r="F342" i="6" s="1" a="1"/>
  <c r="F342" i="6" s="1"/>
  <c r="C342" i="6"/>
  <c r="D343" i="6" s="1" a="1"/>
  <c r="D343" i="6" s="1"/>
  <c r="G342" i="6"/>
  <c r="H342" i="6"/>
  <c r="I342" i="6" l="1"/>
  <c r="E343" i="6" a="1"/>
  <c r="E343" i="6" s="1"/>
  <c r="F343" i="6" s="1" a="1"/>
  <c r="F343" i="6" s="1"/>
  <c r="C343" i="6"/>
  <c r="D344" i="6" s="1" a="1"/>
  <c r="D344" i="6" s="1"/>
  <c r="G343" i="6"/>
  <c r="H343" i="6"/>
  <c r="I343" i="6" l="1"/>
  <c r="E344" i="6" a="1"/>
  <c r="E344" i="6" s="1"/>
  <c r="F344" i="6" s="1" a="1"/>
  <c r="F344" i="6" s="1"/>
  <c r="C344" i="6"/>
  <c r="D345" i="6" s="1" a="1"/>
  <c r="D345" i="6" s="1"/>
  <c r="H344" i="6"/>
  <c r="G344" i="6"/>
  <c r="E345" i="6" l="1" a="1"/>
  <c r="E345" i="6" s="1"/>
  <c r="F345" i="6" s="1" a="1"/>
  <c r="F345" i="6" s="1"/>
  <c r="C345" i="6"/>
  <c r="D346" i="6" s="1" a="1"/>
  <c r="D346" i="6" s="1"/>
  <c r="G345" i="6"/>
  <c r="H345" i="6"/>
  <c r="I344" i="6"/>
  <c r="I345" i="6" l="1"/>
  <c r="E346" i="6" a="1"/>
  <c r="E346" i="6" s="1"/>
  <c r="F346" i="6" s="1" a="1"/>
  <c r="F346" i="6" s="1"/>
  <c r="C346" i="6"/>
  <c r="D347" i="6" s="1" a="1"/>
  <c r="D347" i="6" s="1"/>
  <c r="G346" i="6"/>
  <c r="H346" i="6"/>
  <c r="I346" i="6" l="1"/>
  <c r="E347" i="6" a="1"/>
  <c r="E347" i="6" s="1"/>
  <c r="F347" i="6" s="1" a="1"/>
  <c r="F347" i="6" s="1"/>
  <c r="C347" i="6"/>
  <c r="D348" i="6" s="1" a="1"/>
  <c r="D348" i="6" s="1"/>
  <c r="H347" i="6"/>
  <c r="G347" i="6"/>
  <c r="I347" i="6" l="1"/>
  <c r="E348" i="6" a="1"/>
  <c r="E348" i="6" s="1"/>
  <c r="F348" i="6" s="1" a="1"/>
  <c r="F348" i="6" s="1"/>
  <c r="C348" i="6"/>
  <c r="D349" i="6" s="1" a="1"/>
  <c r="D349" i="6" s="1"/>
  <c r="G348" i="6"/>
  <c r="H348" i="6"/>
  <c r="I348" i="6" l="1"/>
  <c r="E349" i="6" a="1"/>
  <c r="E349" i="6" s="1"/>
  <c r="F349" i="6" s="1" a="1"/>
  <c r="F349" i="6" s="1"/>
  <c r="C349" i="6"/>
  <c r="D350" i="6" s="1" a="1"/>
  <c r="D350" i="6" s="1"/>
  <c r="G349" i="6"/>
  <c r="H349" i="6"/>
  <c r="I349" i="6" l="1"/>
  <c r="C350" i="6"/>
  <c r="D351" i="6" s="1" a="1"/>
  <c r="D351" i="6" s="1"/>
  <c r="E350" i="6" a="1"/>
  <c r="E350" i="6" s="1"/>
  <c r="F350" i="6" s="1" a="1"/>
  <c r="F350" i="6" s="1"/>
  <c r="G350" i="6"/>
  <c r="H350" i="6"/>
  <c r="I350" i="6" l="1"/>
  <c r="E351" i="6" a="1"/>
  <c r="E351" i="6" s="1"/>
  <c r="F351" i="6" s="1" a="1"/>
  <c r="F351" i="6" s="1"/>
  <c r="C351" i="6"/>
  <c r="D352" i="6" s="1" a="1"/>
  <c r="D352" i="6" s="1"/>
  <c r="G351" i="6"/>
  <c r="H351" i="6"/>
  <c r="I351" i="6" l="1"/>
  <c r="C352" i="6"/>
  <c r="D353" i="6" s="1" a="1"/>
  <c r="D353" i="6" s="1"/>
  <c r="E352" i="6" a="1"/>
  <c r="E352" i="6" s="1"/>
  <c r="F352" i="6" s="1" a="1"/>
  <c r="F352" i="6" s="1"/>
  <c r="G352" i="6"/>
  <c r="H352" i="6"/>
  <c r="I352" i="6" l="1"/>
  <c r="E353" i="6" a="1"/>
  <c r="E353" i="6" s="1"/>
  <c r="F353" i="6" s="1" a="1"/>
  <c r="F353" i="6" s="1"/>
  <c r="C353" i="6"/>
  <c r="D354" i="6" s="1" a="1"/>
  <c r="D354" i="6" s="1"/>
  <c r="G353" i="6"/>
  <c r="H353" i="6"/>
  <c r="I353" i="6" l="1"/>
  <c r="C354" i="6"/>
  <c r="D355" i="6" s="1" a="1"/>
  <c r="D355" i="6" s="1"/>
  <c r="E354" i="6" a="1"/>
  <c r="E354" i="6" s="1"/>
  <c r="F354" i="6" s="1" a="1"/>
  <c r="F354" i="6" s="1"/>
  <c r="G354" i="6"/>
  <c r="H354" i="6"/>
  <c r="I354" i="6" l="1"/>
  <c r="E355" i="6" a="1"/>
  <c r="E355" i="6" s="1"/>
  <c r="F355" i="6" s="1" a="1"/>
  <c r="F355" i="6" s="1"/>
  <c r="C355" i="6"/>
  <c r="D356" i="6" s="1" a="1"/>
  <c r="D356" i="6" s="1"/>
  <c r="G355" i="6"/>
  <c r="H355" i="6"/>
  <c r="I355" i="6" l="1"/>
  <c r="C356" i="6"/>
  <c r="D357" i="6" s="1" a="1"/>
  <c r="D357" i="6" s="1"/>
  <c r="E356" i="6" a="1"/>
  <c r="E356" i="6" s="1"/>
  <c r="F356" i="6" s="1" a="1"/>
  <c r="F356" i="6" s="1"/>
  <c r="G356" i="6"/>
  <c r="H356" i="6"/>
  <c r="I356" i="6" l="1"/>
  <c r="E357" i="6" a="1"/>
  <c r="E357" i="6" s="1"/>
  <c r="F357" i="6" s="1" a="1"/>
  <c r="F357" i="6" s="1"/>
  <c r="C357" i="6"/>
  <c r="D358" i="6" s="1" a="1"/>
  <c r="D358" i="6" s="1"/>
  <c r="G357" i="6"/>
  <c r="H357" i="6"/>
  <c r="I357" i="6" l="1"/>
  <c r="C358" i="6"/>
  <c r="D359" i="6" s="1" a="1"/>
  <c r="D359" i="6" s="1"/>
  <c r="E358" i="6" a="1"/>
  <c r="E358" i="6" s="1"/>
  <c r="F358" i="6" s="1" a="1"/>
  <c r="F358" i="6" s="1"/>
  <c r="G358" i="6"/>
  <c r="H358" i="6"/>
  <c r="I358" i="6" l="1"/>
  <c r="E359" i="6" a="1"/>
  <c r="E359" i="6" s="1"/>
  <c r="F359" i="6" s="1" a="1"/>
  <c r="F359" i="6" s="1"/>
  <c r="C359" i="6"/>
  <c r="D360" i="6" s="1" a="1"/>
  <c r="D360" i="6" s="1"/>
  <c r="G359" i="6"/>
  <c r="H359" i="6"/>
  <c r="I359" i="6" l="1"/>
  <c r="C360" i="6"/>
  <c r="D361" i="6" s="1" a="1"/>
  <c r="D361" i="6" s="1"/>
  <c r="E360" i="6" a="1"/>
  <c r="E360" i="6" s="1"/>
  <c r="F360" i="6" s="1" a="1"/>
  <c r="F360" i="6" s="1"/>
  <c r="G360" i="6"/>
  <c r="H360" i="6"/>
  <c r="I360" i="6" l="1"/>
  <c r="E361" i="6" a="1"/>
  <c r="E361" i="6" s="1"/>
  <c r="F361" i="6" s="1" a="1"/>
  <c r="F361" i="6" s="1"/>
  <c r="C361" i="6"/>
  <c r="D362" i="6" s="1" a="1"/>
  <c r="D362" i="6" s="1"/>
  <c r="G361" i="6"/>
  <c r="H361" i="6"/>
  <c r="I361" i="6" l="1"/>
  <c r="C362" i="6"/>
  <c r="D363" i="6" s="1" a="1"/>
  <c r="D363" i="6" s="1"/>
  <c r="E362" i="6" a="1"/>
  <c r="E362" i="6" s="1"/>
  <c r="F362" i="6" s="1" a="1"/>
  <c r="F362" i="6" s="1"/>
  <c r="G362" i="6"/>
  <c r="H362" i="6"/>
  <c r="I362" i="6" l="1"/>
  <c r="E363" i="6" a="1"/>
  <c r="E363" i="6" s="1"/>
  <c r="F363" i="6" s="1" a="1"/>
  <c r="F363" i="6" s="1"/>
  <c r="C363" i="6"/>
  <c r="D364" i="6" s="1" a="1"/>
  <c r="D364" i="6" s="1"/>
  <c r="G363" i="6"/>
  <c r="H363" i="6"/>
  <c r="I363" i="6" l="1"/>
  <c r="C364" i="6"/>
  <c r="D365" i="6" s="1" a="1"/>
  <c r="D365" i="6" s="1"/>
  <c r="E364" i="6" a="1"/>
  <c r="E364" i="6" s="1"/>
  <c r="F364" i="6" s="1" a="1"/>
  <c r="F364" i="6" s="1"/>
  <c r="G364" i="6"/>
  <c r="H364" i="6"/>
  <c r="I364" i="6" l="1"/>
  <c r="E365" i="6" a="1"/>
  <c r="E365" i="6" s="1"/>
  <c r="F365" i="6" s="1" a="1"/>
  <c r="F365" i="6" s="1"/>
  <c r="C365" i="6"/>
  <c r="D366" i="6" s="1" a="1"/>
  <c r="D366" i="6" s="1"/>
  <c r="G365" i="6"/>
  <c r="H365" i="6"/>
  <c r="I365" i="6" l="1"/>
  <c r="C366" i="6"/>
  <c r="D367" i="6" s="1" a="1"/>
  <c r="D367" i="6" s="1"/>
  <c r="E366" i="6" a="1"/>
  <c r="E366" i="6" s="1"/>
  <c r="F366" i="6" s="1" a="1"/>
  <c r="F366" i="6" s="1"/>
  <c r="G366" i="6"/>
  <c r="H366" i="6"/>
  <c r="I366" i="6" l="1"/>
  <c r="E367" i="6" a="1"/>
  <c r="E367" i="6" s="1"/>
  <c r="F367" i="6" s="1" a="1"/>
  <c r="F367" i="6" s="1"/>
  <c r="C367" i="6"/>
  <c r="D368" i="6" s="1" a="1"/>
  <c r="D368" i="6" s="1"/>
  <c r="G367" i="6"/>
  <c r="H367" i="6"/>
  <c r="I367" i="6" l="1"/>
  <c r="C368" i="6"/>
  <c r="D369" i="6" s="1" a="1"/>
  <c r="D369" i="6" s="1"/>
  <c r="E368" i="6" a="1"/>
  <c r="E368" i="6" s="1"/>
  <c r="F368" i="6" s="1" a="1"/>
  <c r="F368" i="6" s="1"/>
  <c r="G368" i="6"/>
  <c r="H368" i="6"/>
  <c r="I368" i="6" l="1"/>
  <c r="E369" i="6" a="1"/>
  <c r="E369" i="6" s="1"/>
  <c r="F369" i="6" s="1" a="1"/>
  <c r="F369" i="6" s="1"/>
  <c r="C369" i="6"/>
  <c r="D370" i="6" s="1" a="1"/>
  <c r="D370" i="6" s="1"/>
  <c r="G369" i="6"/>
  <c r="H369" i="6"/>
  <c r="I369" i="6" l="1"/>
  <c r="C370" i="6"/>
  <c r="D371" i="6" s="1" a="1"/>
  <c r="D371" i="6" s="1"/>
  <c r="E370" i="6" a="1"/>
  <c r="E370" i="6" s="1"/>
  <c r="F370" i="6" s="1" a="1"/>
  <c r="F370" i="6" s="1"/>
  <c r="G370" i="6"/>
  <c r="H370" i="6"/>
  <c r="I370" i="6" l="1"/>
  <c r="E371" i="6" a="1"/>
  <c r="E371" i="6" s="1"/>
  <c r="F371" i="6" s="1" a="1"/>
  <c r="F371" i="6" s="1"/>
  <c r="C371" i="6"/>
  <c r="D372" i="6" s="1" a="1"/>
  <c r="D372" i="6" s="1"/>
  <c r="G371" i="6"/>
  <c r="H371" i="6"/>
  <c r="I371" i="6" l="1"/>
  <c r="C372" i="6"/>
  <c r="D373" i="6" s="1" a="1"/>
  <c r="D373" i="6" s="1"/>
  <c r="E372" i="6" a="1"/>
  <c r="E372" i="6" s="1"/>
  <c r="F372" i="6" s="1" a="1"/>
  <c r="F372" i="6" s="1"/>
  <c r="G372" i="6"/>
  <c r="H372" i="6"/>
  <c r="I372" i="6" l="1"/>
  <c r="E373" i="6" a="1"/>
  <c r="E373" i="6" s="1"/>
  <c r="F373" i="6" s="1" a="1"/>
  <c r="F373" i="6" s="1"/>
  <c r="C373" i="6"/>
  <c r="D374" i="6" s="1" a="1"/>
  <c r="D374" i="6" s="1"/>
  <c r="G373" i="6"/>
  <c r="H373" i="6"/>
  <c r="I373" i="6" l="1"/>
  <c r="C374" i="6"/>
  <c r="D375" i="6" s="1" a="1"/>
  <c r="D375" i="6" s="1"/>
  <c r="E374" i="6" a="1"/>
  <c r="E374" i="6" s="1"/>
  <c r="F374" i="6" s="1" a="1"/>
  <c r="F374" i="6" s="1"/>
  <c r="G374" i="6"/>
  <c r="H374" i="6"/>
  <c r="I374" i="6" l="1"/>
  <c r="E375" i="6" a="1"/>
  <c r="E375" i="6" s="1"/>
  <c r="F375" i="6" s="1" a="1"/>
  <c r="F375" i="6" s="1"/>
  <c r="C375" i="6"/>
  <c r="D376" i="6" s="1" a="1"/>
  <c r="D376" i="6" s="1"/>
  <c r="G375" i="6"/>
  <c r="H375" i="6"/>
  <c r="I375" i="6" l="1"/>
  <c r="C376" i="6"/>
  <c r="D377" i="6" s="1" a="1"/>
  <c r="D377" i="6" s="1"/>
  <c r="E376" i="6" a="1"/>
  <c r="E376" i="6" s="1"/>
  <c r="F376" i="6" s="1" a="1"/>
  <c r="F376" i="6" s="1"/>
  <c r="G376" i="6"/>
  <c r="H376" i="6"/>
  <c r="I376" i="6" l="1"/>
  <c r="E377" i="6" a="1"/>
  <c r="E377" i="6" s="1"/>
  <c r="F377" i="6" s="1" a="1"/>
  <c r="F377" i="6" s="1"/>
  <c r="C377" i="6"/>
  <c r="D378" i="6" s="1" a="1"/>
  <c r="D378" i="6" s="1"/>
  <c r="G377" i="6"/>
  <c r="H377" i="6"/>
  <c r="I377" i="6" l="1"/>
  <c r="C378" i="6"/>
  <c r="D379" i="6" s="1" a="1"/>
  <c r="D379" i="6" s="1"/>
  <c r="E378" i="6" a="1"/>
  <c r="E378" i="6" s="1"/>
  <c r="F378" i="6" s="1" a="1"/>
  <c r="F378" i="6" s="1"/>
  <c r="G378" i="6"/>
  <c r="H378" i="6"/>
  <c r="I378" i="6" l="1"/>
  <c r="E379" i="6" a="1"/>
  <c r="E379" i="6" s="1"/>
  <c r="F379" i="6" s="1" a="1"/>
  <c r="F379" i="6" s="1"/>
  <c r="C379" i="6"/>
  <c r="D380" i="6" s="1" a="1"/>
  <c r="D380" i="6" s="1"/>
  <c r="G379" i="6"/>
  <c r="H379" i="6"/>
  <c r="I379" i="6" l="1"/>
  <c r="C380" i="6"/>
  <c r="D381" i="6" s="1" a="1"/>
  <c r="D381" i="6" s="1"/>
  <c r="E380" i="6" a="1"/>
  <c r="E380" i="6" s="1"/>
  <c r="F380" i="6" s="1" a="1"/>
  <c r="F380" i="6" s="1"/>
  <c r="G380" i="6"/>
  <c r="H380" i="6"/>
  <c r="I380" i="6" l="1"/>
  <c r="E381" i="6" a="1"/>
  <c r="E381" i="6" s="1"/>
  <c r="F381" i="6" s="1" a="1"/>
  <c r="F381" i="6" s="1"/>
  <c r="C381" i="6"/>
  <c r="D382" i="6" s="1" a="1"/>
  <c r="D382" i="6" s="1"/>
  <c r="G381" i="6"/>
  <c r="H381" i="6"/>
  <c r="I381" i="6" l="1"/>
  <c r="C382" i="6"/>
  <c r="D383" i="6" s="1" a="1"/>
  <c r="D383" i="6" s="1"/>
  <c r="E382" i="6" a="1"/>
  <c r="E382" i="6" s="1"/>
  <c r="F382" i="6" s="1" a="1"/>
  <c r="F382" i="6" s="1"/>
  <c r="G382" i="6"/>
  <c r="H382" i="6"/>
  <c r="I382" i="6" l="1"/>
  <c r="E383" i="6" a="1"/>
  <c r="E383" i="6" s="1"/>
  <c r="F383" i="6" s="1" a="1"/>
  <c r="F383" i="6" s="1"/>
  <c r="C383" i="6"/>
  <c r="D384" i="6" s="1" a="1"/>
  <c r="D384" i="6" s="1"/>
  <c r="G383" i="6"/>
  <c r="H383" i="6"/>
  <c r="I383" i="6" l="1"/>
  <c r="C384" i="6"/>
  <c r="D385" i="6" s="1" a="1"/>
  <c r="D385" i="6" s="1"/>
  <c r="E384" i="6" a="1"/>
  <c r="E384" i="6" s="1"/>
  <c r="F384" i="6" s="1" a="1"/>
  <c r="F384" i="6" s="1"/>
  <c r="G384" i="6"/>
  <c r="H384" i="6"/>
  <c r="I384" i="6" l="1"/>
  <c r="E385" i="6" a="1"/>
  <c r="E385" i="6" s="1"/>
  <c r="F385" i="6" s="1" a="1"/>
  <c r="F385" i="6" s="1"/>
  <c r="C385" i="6"/>
  <c r="D386" i="6" s="1" a="1"/>
  <c r="D386" i="6" s="1"/>
  <c r="G385" i="6"/>
  <c r="H385" i="6"/>
  <c r="I385" i="6" l="1"/>
  <c r="C386" i="6"/>
  <c r="D387" i="6" s="1" a="1"/>
  <c r="D387" i="6" s="1"/>
  <c r="E386" i="6" a="1"/>
  <c r="E386" i="6" s="1"/>
  <c r="F386" i="6" s="1" a="1"/>
  <c r="F386" i="6" s="1"/>
  <c r="G386" i="6"/>
  <c r="H386" i="6"/>
  <c r="I386" i="6" l="1"/>
  <c r="E387" i="6" a="1"/>
  <c r="E387" i="6" s="1"/>
  <c r="F387" i="6" s="1" a="1"/>
  <c r="F387" i="6" s="1"/>
  <c r="C387" i="6"/>
  <c r="D388" i="6" s="1" a="1"/>
  <c r="D388" i="6" s="1"/>
  <c r="G387" i="6"/>
  <c r="H387" i="6"/>
  <c r="I387" i="6" l="1"/>
  <c r="C388" i="6"/>
  <c r="D389" i="6" s="1" a="1"/>
  <c r="D389" i="6" s="1"/>
  <c r="E388" i="6" a="1"/>
  <c r="E388" i="6" s="1"/>
  <c r="F388" i="6" s="1" a="1"/>
  <c r="F388" i="6" s="1"/>
  <c r="G388" i="6"/>
  <c r="H388" i="6"/>
  <c r="I388" i="6" l="1"/>
  <c r="E389" i="6" a="1"/>
  <c r="E389" i="6" s="1"/>
  <c r="F389" i="6" s="1" a="1"/>
  <c r="F389" i="6" s="1"/>
  <c r="C389" i="6"/>
  <c r="D390" i="6" s="1" a="1"/>
  <c r="D390" i="6" s="1"/>
  <c r="G389" i="6"/>
  <c r="H389" i="6"/>
  <c r="I389" i="6" l="1"/>
  <c r="C390" i="6"/>
  <c r="D391" i="6" s="1" a="1"/>
  <c r="D391" i="6" s="1"/>
  <c r="E390" i="6" a="1"/>
  <c r="E390" i="6" s="1"/>
  <c r="F390" i="6" s="1" a="1"/>
  <c r="F390" i="6" s="1"/>
  <c r="G390" i="6"/>
  <c r="H390" i="6"/>
  <c r="I390" i="6" l="1"/>
  <c r="E391" i="6" a="1"/>
  <c r="E391" i="6" s="1"/>
  <c r="F391" i="6" s="1" a="1"/>
  <c r="F391" i="6" s="1"/>
  <c r="C391" i="6"/>
  <c r="D392" i="6" s="1" a="1"/>
  <c r="D392" i="6" s="1"/>
  <c r="G391" i="6"/>
  <c r="H391" i="6"/>
  <c r="I391" i="6" l="1"/>
  <c r="C392" i="6"/>
  <c r="D393" i="6" s="1" a="1"/>
  <c r="D393" i="6" s="1"/>
  <c r="E392" i="6" a="1"/>
  <c r="E392" i="6" s="1"/>
  <c r="F392" i="6" s="1" a="1"/>
  <c r="F392" i="6" s="1"/>
  <c r="G392" i="6"/>
  <c r="H392" i="6"/>
  <c r="I392" i="6" l="1"/>
  <c r="E393" i="6" a="1"/>
  <c r="E393" i="6" s="1"/>
  <c r="F393" i="6" s="1" a="1"/>
  <c r="F393" i="6" s="1"/>
  <c r="C393" i="6"/>
  <c r="D394" i="6" s="1" a="1"/>
  <c r="D394" i="6" s="1"/>
  <c r="G393" i="6"/>
  <c r="H393" i="6"/>
  <c r="I393" i="6" l="1"/>
  <c r="C394" i="6"/>
  <c r="D395" i="6" s="1" a="1"/>
  <c r="D395" i="6" s="1"/>
  <c r="E394" i="6" a="1"/>
  <c r="E394" i="6" s="1"/>
  <c r="F394" i="6" s="1" a="1"/>
  <c r="F394" i="6" s="1"/>
  <c r="G394" i="6"/>
  <c r="H394" i="6"/>
  <c r="I394" i="6" l="1"/>
  <c r="E395" i="6" a="1"/>
  <c r="E395" i="6" s="1"/>
  <c r="F395" i="6" s="1" a="1"/>
  <c r="F395" i="6" s="1"/>
  <c r="C395" i="6"/>
  <c r="D396" i="6" s="1" a="1"/>
  <c r="D396" i="6" s="1"/>
  <c r="G395" i="6"/>
  <c r="H395" i="6"/>
  <c r="I395" i="6" l="1"/>
  <c r="C396" i="6"/>
  <c r="D397" i="6" s="1" a="1"/>
  <c r="D397" i="6" s="1"/>
  <c r="E396" i="6" a="1"/>
  <c r="E396" i="6" s="1"/>
  <c r="F396" i="6" s="1" a="1"/>
  <c r="F396" i="6" s="1"/>
  <c r="G396" i="6"/>
  <c r="H396" i="6"/>
  <c r="I396" i="6" l="1"/>
  <c r="E397" i="6" a="1"/>
  <c r="E397" i="6" s="1"/>
  <c r="F397" i="6" s="1" a="1"/>
  <c r="F397" i="6" s="1"/>
  <c r="C397" i="6"/>
  <c r="D398" i="6" s="1" a="1"/>
  <c r="D398" i="6" s="1"/>
  <c r="G397" i="6"/>
  <c r="H397" i="6"/>
  <c r="I397" i="6" l="1"/>
  <c r="C398" i="6"/>
  <c r="D399" i="6" s="1" a="1"/>
  <c r="D399" i="6" s="1"/>
  <c r="E398" i="6" a="1"/>
  <c r="E398" i="6" s="1"/>
  <c r="F398" i="6" s="1" a="1"/>
  <c r="F398" i="6" s="1"/>
  <c r="G398" i="6"/>
  <c r="H398" i="6"/>
  <c r="I398" i="6" l="1"/>
  <c r="E399" i="6" a="1"/>
  <c r="E399" i="6" s="1"/>
  <c r="F399" i="6" s="1" a="1"/>
  <c r="F399" i="6" s="1"/>
  <c r="C399" i="6"/>
  <c r="D400" i="6" s="1" a="1"/>
  <c r="D400" i="6" s="1"/>
  <c r="G399" i="6"/>
  <c r="H399" i="6"/>
  <c r="I399" i="6" l="1"/>
  <c r="C400" i="6"/>
  <c r="D401" i="6" s="1" a="1"/>
  <c r="D401" i="6" s="1"/>
  <c r="E400" i="6" a="1"/>
  <c r="E400" i="6" s="1"/>
  <c r="F400" i="6" s="1" a="1"/>
  <c r="F400" i="6" s="1"/>
  <c r="G400" i="6"/>
  <c r="H400" i="6"/>
  <c r="I400" i="6" l="1"/>
  <c r="E401" i="6" a="1"/>
  <c r="E401" i="6" s="1"/>
  <c r="F401" i="6" s="1" a="1"/>
  <c r="F401" i="6" s="1"/>
  <c r="C401" i="6"/>
  <c r="D402" i="6" s="1" a="1"/>
  <c r="D402" i="6" s="1"/>
  <c r="G401" i="6"/>
  <c r="H401" i="6"/>
  <c r="I401" i="6" l="1"/>
  <c r="C402" i="6"/>
  <c r="D403" i="6" s="1" a="1"/>
  <c r="D403" i="6" s="1"/>
  <c r="E402" i="6" a="1"/>
  <c r="E402" i="6" s="1"/>
  <c r="F402" i="6" s="1" a="1"/>
  <c r="F402" i="6" s="1"/>
  <c r="G402" i="6"/>
  <c r="H402" i="6"/>
  <c r="I402" i="6" l="1"/>
  <c r="E403" i="6" a="1"/>
  <c r="E403" i="6" s="1"/>
  <c r="F403" i="6" s="1" a="1"/>
  <c r="F403" i="6" s="1"/>
  <c r="C403" i="6"/>
  <c r="D404" i="6" s="1" a="1"/>
  <c r="D404" i="6" s="1"/>
  <c r="G403" i="6"/>
  <c r="H403" i="6"/>
  <c r="I403" i="6" l="1"/>
  <c r="C404" i="6"/>
  <c r="D405" i="6" s="1" a="1"/>
  <c r="D405" i="6" s="1"/>
  <c r="E404" i="6" a="1"/>
  <c r="E404" i="6" s="1"/>
  <c r="F404" i="6" s="1" a="1"/>
  <c r="F404" i="6" s="1"/>
  <c r="G404" i="6"/>
  <c r="H404" i="6"/>
  <c r="I404" i="6" l="1"/>
  <c r="E405" i="6" a="1"/>
  <c r="E405" i="6" s="1"/>
  <c r="F405" i="6" s="1" a="1"/>
  <c r="F405" i="6" s="1"/>
  <c r="C405" i="6"/>
  <c r="D406" i="6" s="1" a="1"/>
  <c r="D406" i="6" s="1"/>
  <c r="G405" i="6"/>
  <c r="H405" i="6"/>
  <c r="I405" i="6" l="1"/>
  <c r="C406" i="6"/>
  <c r="D407" i="6" s="1" a="1"/>
  <c r="D407" i="6" s="1"/>
  <c r="E406" i="6" a="1"/>
  <c r="E406" i="6" s="1"/>
  <c r="F406" i="6" s="1" a="1"/>
  <c r="F406" i="6" s="1"/>
  <c r="G406" i="6"/>
  <c r="H406" i="6"/>
  <c r="I406" i="6" l="1"/>
  <c r="E407" i="6" a="1"/>
  <c r="E407" i="6" s="1"/>
  <c r="F407" i="6" s="1" a="1"/>
  <c r="F407" i="6" s="1"/>
  <c r="C407" i="6"/>
  <c r="D408" i="6" s="1" a="1"/>
  <c r="D408" i="6" s="1"/>
  <c r="G407" i="6"/>
  <c r="H407" i="6"/>
  <c r="I407" i="6" l="1"/>
  <c r="C408" i="6"/>
  <c r="D409" i="6" s="1" a="1"/>
  <c r="D409" i="6" s="1"/>
  <c r="E408" i="6" a="1"/>
  <c r="E408" i="6" s="1"/>
  <c r="F408" i="6" s="1" a="1"/>
  <c r="F408" i="6" s="1"/>
  <c r="G408" i="6"/>
  <c r="H408" i="6"/>
  <c r="I408" i="6" l="1"/>
  <c r="E409" i="6" a="1"/>
  <c r="E409" i="6" s="1"/>
  <c r="F409" i="6" s="1" a="1"/>
  <c r="F409" i="6" s="1"/>
  <c r="C409" i="6"/>
  <c r="D410" i="6" s="1" a="1"/>
  <c r="D410" i="6" s="1"/>
  <c r="G409" i="6"/>
  <c r="H409" i="6"/>
  <c r="I409" i="6" l="1"/>
  <c r="C410" i="6"/>
  <c r="D411" i="6" s="1" a="1"/>
  <c r="D411" i="6" s="1"/>
  <c r="E410" i="6" a="1"/>
  <c r="E410" i="6" s="1"/>
  <c r="F410" i="6" s="1" a="1"/>
  <c r="F410" i="6" s="1"/>
  <c r="G410" i="6"/>
  <c r="H410" i="6"/>
  <c r="I410" i="6" l="1"/>
  <c r="E411" i="6" a="1"/>
  <c r="E411" i="6" s="1"/>
  <c r="F411" i="6" s="1" a="1"/>
  <c r="F411" i="6" s="1"/>
  <c r="C411" i="6"/>
  <c r="D412" i="6" s="1" a="1"/>
  <c r="D412" i="6" s="1"/>
  <c r="G411" i="6"/>
  <c r="H411" i="6"/>
  <c r="I411" i="6" l="1"/>
  <c r="C412" i="6"/>
  <c r="D413" i="6" s="1" a="1"/>
  <c r="D413" i="6" s="1"/>
  <c r="E412" i="6" a="1"/>
  <c r="E412" i="6" s="1"/>
  <c r="F412" i="6" s="1" a="1"/>
  <c r="F412" i="6" s="1"/>
  <c r="G412" i="6"/>
  <c r="H412" i="6"/>
  <c r="I412" i="6" l="1"/>
  <c r="E413" i="6" a="1"/>
  <c r="E413" i="6" s="1"/>
  <c r="F413" i="6" s="1" a="1"/>
  <c r="F413" i="6" s="1"/>
  <c r="C413" i="6"/>
  <c r="D414" i="6" s="1" a="1"/>
  <c r="D414" i="6" s="1"/>
  <c r="G413" i="6"/>
  <c r="H413" i="6"/>
  <c r="I413" i="6" l="1"/>
  <c r="C414" i="6"/>
  <c r="D415" i="6" s="1" a="1"/>
  <c r="D415" i="6" s="1"/>
  <c r="E414" i="6" a="1"/>
  <c r="E414" i="6" s="1"/>
  <c r="F414" i="6" s="1" a="1"/>
  <c r="F414" i="6" s="1"/>
  <c r="G414" i="6"/>
  <c r="H414" i="6"/>
  <c r="I414" i="6" l="1"/>
  <c r="E415" i="6" a="1"/>
  <c r="E415" i="6" s="1"/>
  <c r="F415" i="6" s="1" a="1"/>
  <c r="F415" i="6" s="1"/>
  <c r="C415" i="6"/>
  <c r="D416" i="6" s="1" a="1"/>
  <c r="D416" i="6" s="1"/>
  <c r="G415" i="6"/>
  <c r="H415" i="6"/>
  <c r="I415" i="6" l="1"/>
  <c r="C416" i="6"/>
  <c r="D417" i="6" s="1" a="1"/>
  <c r="D417" i="6" s="1"/>
  <c r="E416" i="6" a="1"/>
  <c r="E416" i="6" s="1"/>
  <c r="F416" i="6" s="1" a="1"/>
  <c r="F416" i="6" s="1"/>
  <c r="G416" i="6"/>
  <c r="H416" i="6"/>
  <c r="I416" i="6" l="1"/>
  <c r="E417" i="6" a="1"/>
  <c r="E417" i="6" s="1"/>
  <c r="F417" i="6" s="1" a="1"/>
  <c r="F417" i="6" s="1"/>
  <c r="C417" i="6"/>
  <c r="D418" i="6" s="1" a="1"/>
  <c r="D418" i="6" s="1"/>
  <c r="G417" i="6"/>
  <c r="H417" i="6"/>
  <c r="I417" i="6" l="1"/>
  <c r="E418" i="6" a="1"/>
  <c r="E418" i="6" s="1"/>
  <c r="F418" i="6" s="1" a="1"/>
  <c r="F418" i="6" s="1"/>
  <c r="C418" i="6"/>
  <c r="D419" i="6" s="1" a="1"/>
  <c r="D419" i="6" s="1"/>
  <c r="G418" i="6"/>
  <c r="H418" i="6"/>
  <c r="I418" i="6" l="1"/>
  <c r="E419" i="6" a="1"/>
  <c r="E419" i="6" s="1"/>
  <c r="F419" i="6" s="1" a="1"/>
  <c r="F419" i="6" s="1"/>
  <c r="C419" i="6"/>
  <c r="D420" i="6" s="1" a="1"/>
  <c r="D420" i="6" s="1"/>
  <c r="G419" i="6"/>
  <c r="H419" i="6"/>
  <c r="I419" i="6" l="1"/>
  <c r="C420" i="6"/>
  <c r="D421" i="6" s="1" a="1"/>
  <c r="D421" i="6" s="1"/>
  <c r="E420" i="6" a="1"/>
  <c r="E420" i="6" s="1"/>
  <c r="F420" i="6" s="1" a="1"/>
  <c r="F420" i="6" s="1"/>
  <c r="G420" i="6"/>
  <c r="H420" i="6"/>
  <c r="I420" i="6" l="1"/>
  <c r="E421" i="6" a="1"/>
  <c r="E421" i="6" s="1"/>
  <c r="F421" i="6" s="1" a="1"/>
  <c r="F421" i="6" s="1"/>
  <c r="C421" i="6"/>
  <c r="D422" i="6" s="1" a="1"/>
  <c r="D422" i="6" s="1"/>
  <c r="G421" i="6"/>
  <c r="H421" i="6"/>
  <c r="I421" i="6" l="1"/>
  <c r="C422" i="6"/>
  <c r="D423" i="6" s="1" a="1"/>
  <c r="D423" i="6" s="1"/>
  <c r="E422" i="6" a="1"/>
  <c r="E422" i="6" s="1"/>
  <c r="F422" i="6" s="1" a="1"/>
  <c r="F422" i="6" s="1"/>
  <c r="G422" i="6"/>
  <c r="H422" i="6"/>
  <c r="I422" i="6" l="1"/>
  <c r="E423" i="6" a="1"/>
  <c r="E423" i="6" s="1"/>
  <c r="F423" i="6" s="1" a="1"/>
  <c r="F423" i="6" s="1"/>
  <c r="C423" i="6"/>
  <c r="D424" i="6" s="1" a="1"/>
  <c r="D424" i="6" s="1"/>
  <c r="G423" i="6"/>
  <c r="H423" i="6"/>
  <c r="I423" i="6" l="1"/>
  <c r="C424" i="6"/>
  <c r="D425" i="6" s="1" a="1"/>
  <c r="D425" i="6" s="1"/>
  <c r="E424" i="6" a="1"/>
  <c r="E424" i="6" s="1"/>
  <c r="F424" i="6" s="1" a="1"/>
  <c r="F424" i="6" s="1"/>
  <c r="G424" i="6"/>
  <c r="H424" i="6"/>
  <c r="I424" i="6" l="1"/>
  <c r="E425" i="6" a="1"/>
  <c r="E425" i="6" s="1"/>
  <c r="F425" i="6" s="1" a="1"/>
  <c r="F425" i="6" s="1"/>
  <c r="C425" i="6"/>
  <c r="D426" i="6" s="1" a="1"/>
  <c r="D426" i="6" s="1"/>
  <c r="G425" i="6"/>
  <c r="H425" i="6"/>
  <c r="I425" i="6" l="1"/>
  <c r="C426" i="6"/>
  <c r="D427" i="6" s="1" a="1"/>
  <c r="D427" i="6" s="1"/>
  <c r="E426" i="6" a="1"/>
  <c r="E426" i="6" s="1"/>
  <c r="F426" i="6" s="1" a="1"/>
  <c r="F426" i="6" s="1"/>
  <c r="G426" i="6"/>
  <c r="H426" i="6"/>
  <c r="I426" i="6" l="1"/>
  <c r="E427" i="6" a="1"/>
  <c r="E427" i="6" s="1"/>
  <c r="F427" i="6" s="1" a="1"/>
  <c r="F427" i="6" s="1"/>
  <c r="C427" i="6"/>
  <c r="D428" i="6" s="1" a="1"/>
  <c r="D428" i="6" s="1"/>
  <c r="G427" i="6"/>
  <c r="H427" i="6"/>
  <c r="I427" i="6" l="1"/>
  <c r="C428" i="6"/>
  <c r="D429" i="6" s="1" a="1"/>
  <c r="D429" i="6" s="1"/>
  <c r="E428" i="6" a="1"/>
  <c r="E428" i="6" s="1"/>
  <c r="F428" i="6" s="1" a="1"/>
  <c r="F428" i="6" s="1"/>
  <c r="G428" i="6"/>
  <c r="H428" i="6"/>
  <c r="I428" i="6" l="1"/>
  <c r="E429" i="6" a="1"/>
  <c r="E429" i="6" s="1"/>
  <c r="F429" i="6" s="1" a="1"/>
  <c r="F429" i="6" s="1"/>
  <c r="C429" i="6"/>
  <c r="D430" i="6" s="1" a="1"/>
  <c r="D430" i="6" s="1"/>
  <c r="G429" i="6"/>
  <c r="H429" i="6"/>
  <c r="I429" i="6" l="1"/>
  <c r="C430" i="6"/>
  <c r="D431" i="6" s="1" a="1"/>
  <c r="D431" i="6" s="1"/>
  <c r="E430" i="6" a="1"/>
  <c r="E430" i="6" s="1"/>
  <c r="F430" i="6" s="1" a="1"/>
  <c r="F430" i="6" s="1"/>
  <c r="G430" i="6"/>
  <c r="H430" i="6"/>
  <c r="I430" i="6" l="1"/>
  <c r="E431" i="6" a="1"/>
  <c r="E431" i="6" s="1"/>
  <c r="F431" i="6" s="1" a="1"/>
  <c r="F431" i="6" s="1"/>
  <c r="C431" i="6"/>
  <c r="D432" i="6" s="1" a="1"/>
  <c r="D432" i="6" s="1"/>
  <c r="G431" i="6"/>
  <c r="H431" i="6"/>
  <c r="I431" i="6" l="1"/>
  <c r="C432" i="6"/>
  <c r="D433" i="6" s="1" a="1"/>
  <c r="D433" i="6" s="1"/>
  <c r="E432" i="6" a="1"/>
  <c r="E432" i="6" s="1"/>
  <c r="F432" i="6" s="1" a="1"/>
  <c r="F432" i="6" s="1"/>
  <c r="G432" i="6"/>
  <c r="H432" i="6"/>
  <c r="I432" i="6" l="1"/>
  <c r="E433" i="6" a="1"/>
  <c r="E433" i="6" s="1"/>
  <c r="F433" i="6" s="1" a="1"/>
  <c r="F433" i="6" s="1"/>
  <c r="C433" i="6"/>
  <c r="D434" i="6" s="1" a="1"/>
  <c r="D434" i="6" s="1"/>
  <c r="G433" i="6"/>
  <c r="H433" i="6"/>
  <c r="I433" i="6" l="1"/>
  <c r="C434" i="6"/>
  <c r="D435" i="6" s="1" a="1"/>
  <c r="D435" i="6" s="1"/>
  <c r="E434" i="6" a="1"/>
  <c r="E434" i="6" s="1"/>
  <c r="F434" i="6" s="1" a="1"/>
  <c r="F434" i="6" s="1"/>
  <c r="G434" i="6"/>
  <c r="H434" i="6"/>
  <c r="I434" i="6" l="1"/>
  <c r="E435" i="6" a="1"/>
  <c r="E435" i="6" s="1"/>
  <c r="F435" i="6" s="1" a="1"/>
  <c r="F435" i="6" s="1"/>
  <c r="C435" i="6"/>
  <c r="D436" i="6" s="1" a="1"/>
  <c r="D436" i="6" s="1"/>
  <c r="G435" i="6"/>
  <c r="H435" i="6"/>
  <c r="I435" i="6" l="1"/>
  <c r="C436" i="6"/>
  <c r="D437" i="6" s="1" a="1"/>
  <c r="D437" i="6" s="1"/>
  <c r="E436" i="6" a="1"/>
  <c r="E436" i="6" s="1"/>
  <c r="F436" i="6" s="1" a="1"/>
  <c r="F436" i="6" s="1"/>
  <c r="G436" i="6"/>
  <c r="H436" i="6"/>
  <c r="I436" i="6" l="1"/>
  <c r="E437" i="6" a="1"/>
  <c r="E437" i="6" s="1"/>
  <c r="F437" i="6" s="1" a="1"/>
  <c r="F437" i="6" s="1"/>
  <c r="C437" i="6"/>
  <c r="D438" i="6" s="1" a="1"/>
  <c r="D438" i="6" s="1"/>
  <c r="G437" i="6"/>
  <c r="H437" i="6"/>
  <c r="I437" i="6" l="1"/>
  <c r="C438" i="6"/>
  <c r="D439" i="6" s="1" a="1"/>
  <c r="D439" i="6" s="1"/>
  <c r="E438" i="6" a="1"/>
  <c r="E438" i="6" s="1"/>
  <c r="F438" i="6" s="1" a="1"/>
  <c r="F438" i="6" s="1"/>
  <c r="G438" i="6"/>
  <c r="H438" i="6"/>
  <c r="I438" i="6" l="1"/>
  <c r="E439" i="6" a="1"/>
  <c r="E439" i="6" s="1"/>
  <c r="F439" i="6" s="1" a="1"/>
  <c r="F439" i="6" s="1"/>
  <c r="C439" i="6"/>
  <c r="D440" i="6" s="1" a="1"/>
  <c r="D440" i="6" s="1"/>
  <c r="G439" i="6"/>
  <c r="H439" i="6"/>
  <c r="I439" i="6" l="1"/>
  <c r="C440" i="6"/>
  <c r="D441" i="6" s="1" a="1"/>
  <c r="D441" i="6" s="1"/>
  <c r="E440" i="6" a="1"/>
  <c r="E440" i="6" s="1"/>
  <c r="F440" i="6" s="1" a="1"/>
  <c r="F440" i="6" s="1"/>
  <c r="G440" i="6"/>
  <c r="H440" i="6"/>
  <c r="I440" i="6" l="1"/>
  <c r="E441" i="6" a="1"/>
  <c r="E441" i="6" s="1"/>
  <c r="F441" i="6" s="1" a="1"/>
  <c r="F441" i="6" s="1"/>
  <c r="C441" i="6"/>
  <c r="D442" i="6" s="1" a="1"/>
  <c r="D442" i="6" s="1"/>
  <c r="G441" i="6"/>
  <c r="H441" i="6"/>
  <c r="I441" i="6" l="1"/>
  <c r="C442" i="6"/>
  <c r="D443" i="6" s="1" a="1"/>
  <c r="D443" i="6" s="1"/>
  <c r="E442" i="6" a="1"/>
  <c r="E442" i="6" s="1"/>
  <c r="F442" i="6" s="1" a="1"/>
  <c r="F442" i="6" s="1"/>
  <c r="G442" i="6"/>
  <c r="H442" i="6"/>
  <c r="I442" i="6" l="1"/>
  <c r="E443" i="6" a="1"/>
  <c r="E443" i="6" s="1"/>
  <c r="F443" i="6" s="1" a="1"/>
  <c r="F443" i="6" s="1"/>
  <c r="C443" i="6"/>
  <c r="D444" i="6" s="1" a="1"/>
  <c r="D444" i="6" s="1"/>
  <c r="G443" i="6"/>
  <c r="H443" i="6"/>
  <c r="I443" i="6" l="1"/>
  <c r="C444" i="6"/>
  <c r="D445" i="6" s="1" a="1"/>
  <c r="D445" i="6" s="1"/>
  <c r="E444" i="6" a="1"/>
  <c r="E444" i="6" s="1"/>
  <c r="F444" i="6" s="1" a="1"/>
  <c r="F444" i="6" s="1"/>
  <c r="G444" i="6"/>
  <c r="H444" i="6"/>
  <c r="I444" i="6" l="1"/>
  <c r="E445" i="6" a="1"/>
  <c r="E445" i="6" s="1"/>
  <c r="F445" i="6" s="1" a="1"/>
  <c r="F445" i="6" s="1"/>
  <c r="C445" i="6"/>
  <c r="D446" i="6" s="1" a="1"/>
  <c r="D446" i="6" s="1"/>
  <c r="G445" i="6"/>
  <c r="H445" i="6"/>
  <c r="I445" i="6" l="1"/>
  <c r="C446" i="6"/>
  <c r="D447" i="6" s="1" a="1"/>
  <c r="D447" i="6" s="1"/>
  <c r="E446" i="6" a="1"/>
  <c r="E446" i="6" s="1"/>
  <c r="F446" i="6" s="1" a="1"/>
  <c r="F446" i="6" s="1"/>
  <c r="G446" i="6"/>
  <c r="H446" i="6"/>
  <c r="I446" i="6" l="1"/>
  <c r="E447" i="6" a="1"/>
  <c r="E447" i="6" s="1"/>
  <c r="F447" i="6" s="1" a="1"/>
  <c r="F447" i="6" s="1"/>
  <c r="C447" i="6"/>
  <c r="D448" i="6" s="1" a="1"/>
  <c r="D448" i="6" s="1"/>
  <c r="G447" i="6"/>
  <c r="H447" i="6"/>
  <c r="I447" i="6" l="1"/>
  <c r="C448" i="6"/>
  <c r="D449" i="6" s="1" a="1"/>
  <c r="D449" i="6" s="1"/>
  <c r="E448" i="6" a="1"/>
  <c r="E448" i="6" s="1"/>
  <c r="F448" i="6" s="1" a="1"/>
  <c r="F448" i="6" s="1"/>
  <c r="G448" i="6"/>
  <c r="H448" i="6"/>
  <c r="I448" i="6" l="1"/>
  <c r="E449" i="6" a="1"/>
  <c r="E449" i="6" s="1"/>
  <c r="F449" i="6" s="1" a="1"/>
  <c r="F449" i="6" s="1"/>
  <c r="C449" i="6"/>
  <c r="D450" i="6" s="1" a="1"/>
  <c r="D450" i="6" s="1"/>
  <c r="G449" i="6"/>
  <c r="H449" i="6"/>
  <c r="I449" i="6" l="1"/>
  <c r="C450" i="6"/>
  <c r="D451" i="6" s="1" a="1"/>
  <c r="D451" i="6" s="1"/>
  <c r="E450" i="6" a="1"/>
  <c r="E450" i="6" s="1"/>
  <c r="F450" i="6" s="1" a="1"/>
  <c r="F450" i="6" s="1"/>
  <c r="G450" i="6"/>
  <c r="H450" i="6"/>
  <c r="I450" i="6" l="1"/>
  <c r="E451" i="6" a="1"/>
  <c r="E451" i="6" s="1"/>
  <c r="F451" i="6" s="1" a="1"/>
  <c r="F451" i="6" s="1"/>
  <c r="C451" i="6"/>
  <c r="D452" i="6" s="1" a="1"/>
  <c r="D452" i="6" s="1"/>
  <c r="G451" i="6"/>
  <c r="H451" i="6"/>
  <c r="I451" i="6" l="1"/>
  <c r="C452" i="6"/>
  <c r="D453" i="6" s="1" a="1"/>
  <c r="D453" i="6" s="1"/>
  <c r="E452" i="6" a="1"/>
  <c r="E452" i="6" s="1"/>
  <c r="F452" i="6" s="1" a="1"/>
  <c r="F452" i="6" s="1"/>
  <c r="G452" i="6"/>
  <c r="H452" i="6"/>
  <c r="I452" i="6" l="1"/>
  <c r="E453" i="6" a="1"/>
  <c r="E453" i="6" s="1"/>
  <c r="F453" i="6" s="1" a="1"/>
  <c r="F453" i="6" s="1"/>
  <c r="C453" i="6"/>
  <c r="D454" i="6" s="1" a="1"/>
  <c r="D454" i="6" s="1"/>
  <c r="G453" i="6"/>
  <c r="H453" i="6"/>
  <c r="I453" i="6" l="1"/>
  <c r="C454" i="6"/>
  <c r="D455" i="6" s="1" a="1"/>
  <c r="D455" i="6" s="1"/>
  <c r="E454" i="6" a="1"/>
  <c r="E454" i="6" s="1"/>
  <c r="F454" i="6" s="1" a="1"/>
  <c r="F454" i="6" s="1"/>
  <c r="G454" i="6"/>
  <c r="H454" i="6"/>
  <c r="I454" i="6" l="1"/>
  <c r="E455" i="6" a="1"/>
  <c r="E455" i="6" s="1"/>
  <c r="F455" i="6" s="1" a="1"/>
  <c r="F455" i="6" s="1"/>
  <c r="C455" i="6"/>
  <c r="D456" i="6" s="1" a="1"/>
  <c r="D456" i="6" s="1"/>
  <c r="G455" i="6"/>
  <c r="H455" i="6"/>
  <c r="I455" i="6" l="1"/>
  <c r="C456" i="6"/>
  <c r="D457" i="6" s="1" a="1"/>
  <c r="D457" i="6" s="1"/>
  <c r="E456" i="6" a="1"/>
  <c r="E456" i="6" s="1"/>
  <c r="F456" i="6" s="1" a="1"/>
  <c r="F456" i="6" s="1"/>
  <c r="G456" i="6"/>
  <c r="H456" i="6"/>
  <c r="I456" i="6" l="1"/>
  <c r="E457" i="6" a="1"/>
  <c r="E457" i="6" s="1"/>
  <c r="F457" i="6" s="1" a="1"/>
  <c r="F457" i="6" s="1"/>
  <c r="C457" i="6"/>
  <c r="D458" i="6" s="1" a="1"/>
  <c r="D458" i="6" s="1"/>
  <c r="G457" i="6"/>
  <c r="H457" i="6"/>
  <c r="I457" i="6" l="1"/>
  <c r="C458" i="6"/>
  <c r="D459" i="6" s="1" a="1"/>
  <c r="D459" i="6" s="1"/>
  <c r="E458" i="6" a="1"/>
  <c r="E458" i="6" s="1"/>
  <c r="F458" i="6" s="1" a="1"/>
  <c r="F458" i="6" s="1"/>
  <c r="G458" i="6"/>
  <c r="H458" i="6"/>
  <c r="I458" i="6" l="1"/>
  <c r="E459" i="6" a="1"/>
  <c r="E459" i="6" s="1"/>
  <c r="F459" i="6" s="1" a="1"/>
  <c r="F459" i="6" s="1"/>
  <c r="C459" i="6"/>
  <c r="D460" i="6" s="1" a="1"/>
  <c r="D460" i="6" s="1"/>
  <c r="G459" i="6"/>
  <c r="H459" i="6"/>
  <c r="I459" i="6" l="1"/>
  <c r="C460" i="6"/>
  <c r="D461" i="6" s="1" a="1"/>
  <c r="D461" i="6" s="1"/>
  <c r="E460" i="6" a="1"/>
  <c r="E460" i="6" s="1"/>
  <c r="F460" i="6" s="1" a="1"/>
  <c r="F460" i="6" s="1"/>
  <c r="G460" i="6"/>
  <c r="H460" i="6"/>
  <c r="I460" i="6" l="1"/>
  <c r="E461" i="6" a="1"/>
  <c r="E461" i="6" s="1"/>
  <c r="F461" i="6" s="1" a="1"/>
  <c r="F461" i="6" s="1"/>
  <c r="C461" i="6"/>
  <c r="D462" i="6" s="1" a="1"/>
  <c r="D462" i="6" s="1"/>
  <c r="G461" i="6"/>
  <c r="H461" i="6"/>
  <c r="I461" i="6" l="1"/>
  <c r="C462" i="6"/>
  <c r="D463" i="6" s="1" a="1"/>
  <c r="D463" i="6" s="1"/>
  <c r="E462" i="6" a="1"/>
  <c r="E462" i="6" s="1"/>
  <c r="F462" i="6" s="1" a="1"/>
  <c r="F462" i="6" s="1"/>
  <c r="G462" i="6"/>
  <c r="H462" i="6"/>
  <c r="I462" i="6" l="1"/>
  <c r="E463" i="6" a="1"/>
  <c r="E463" i="6" s="1"/>
  <c r="F463" i="6" s="1" a="1"/>
  <c r="F463" i="6" s="1"/>
  <c r="C463" i="6"/>
  <c r="D464" i="6" s="1" a="1"/>
  <c r="D464" i="6" s="1"/>
  <c r="G463" i="6"/>
  <c r="H463" i="6"/>
  <c r="I463" i="6" l="1"/>
  <c r="C464" i="6"/>
  <c r="D465" i="6" s="1" a="1"/>
  <c r="D465" i="6" s="1"/>
  <c r="E464" i="6" a="1"/>
  <c r="E464" i="6" s="1"/>
  <c r="F464" i="6" s="1" a="1"/>
  <c r="F464" i="6" s="1"/>
  <c r="G464" i="6"/>
  <c r="H464" i="6"/>
  <c r="I464" i="6" l="1"/>
  <c r="E465" i="6" a="1"/>
  <c r="E465" i="6" s="1"/>
  <c r="F465" i="6" s="1" a="1"/>
  <c r="F465" i="6" s="1"/>
  <c r="C465" i="6"/>
  <c r="D466" i="6" s="1" a="1"/>
  <c r="D466" i="6" s="1"/>
  <c r="G465" i="6"/>
  <c r="H465" i="6"/>
  <c r="I465" i="6" l="1"/>
  <c r="C466" i="6"/>
  <c r="D467" i="6" s="1" a="1"/>
  <c r="D467" i="6" s="1"/>
  <c r="E466" i="6" a="1"/>
  <c r="E466" i="6" s="1"/>
  <c r="F466" i="6" s="1" a="1"/>
  <c r="F466" i="6" s="1"/>
  <c r="G466" i="6"/>
  <c r="H466" i="6"/>
  <c r="I466" i="6" l="1"/>
  <c r="E467" i="6" a="1"/>
  <c r="E467" i="6" s="1"/>
  <c r="F467" i="6" s="1" a="1"/>
  <c r="F467" i="6" s="1"/>
  <c r="C467" i="6"/>
  <c r="D468" i="6" s="1" a="1"/>
  <c r="D468" i="6" s="1"/>
  <c r="G467" i="6"/>
  <c r="H467" i="6"/>
  <c r="I467" i="6" l="1"/>
  <c r="C468" i="6"/>
  <c r="D469" i="6" s="1" a="1"/>
  <c r="D469" i="6" s="1"/>
  <c r="E468" i="6" a="1"/>
  <c r="E468" i="6" s="1"/>
  <c r="F468" i="6" s="1" a="1"/>
  <c r="F468" i="6" s="1"/>
  <c r="G468" i="6"/>
  <c r="H468" i="6"/>
  <c r="I468" i="6" l="1"/>
  <c r="E469" i="6" a="1"/>
  <c r="E469" i="6" s="1"/>
  <c r="F469" i="6" s="1" a="1"/>
  <c r="F469" i="6" s="1"/>
  <c r="C469" i="6"/>
  <c r="D470" i="6" s="1" a="1"/>
  <c r="D470" i="6" s="1"/>
  <c r="G469" i="6"/>
  <c r="H469" i="6"/>
  <c r="I469" i="6" l="1"/>
  <c r="C470" i="6"/>
  <c r="D471" i="6" s="1" a="1"/>
  <c r="D471" i="6" s="1"/>
  <c r="E470" i="6" a="1"/>
  <c r="E470" i="6" s="1"/>
  <c r="F470" i="6" s="1" a="1"/>
  <c r="F470" i="6" s="1"/>
  <c r="G470" i="6"/>
  <c r="H470" i="6"/>
  <c r="I470" i="6" l="1"/>
  <c r="E471" i="6" a="1"/>
  <c r="E471" i="6" s="1"/>
  <c r="F471" i="6" s="1" a="1"/>
  <c r="F471" i="6" s="1"/>
  <c r="C471" i="6"/>
  <c r="D472" i="6" s="1" a="1"/>
  <c r="D472" i="6" s="1"/>
  <c r="G471" i="6"/>
  <c r="H471" i="6"/>
  <c r="I471" i="6" l="1"/>
  <c r="C472" i="6"/>
  <c r="D473" i="6" s="1" a="1"/>
  <c r="D473" i="6" s="1"/>
  <c r="E472" i="6" a="1"/>
  <c r="E472" i="6" s="1"/>
  <c r="F472" i="6" s="1" a="1"/>
  <c r="F472" i="6" s="1"/>
  <c r="G472" i="6"/>
  <c r="H472" i="6"/>
  <c r="I472" i="6" l="1"/>
  <c r="E473" i="6" a="1"/>
  <c r="E473" i="6" s="1"/>
  <c r="F473" i="6" s="1" a="1"/>
  <c r="F473" i="6" s="1"/>
  <c r="C473" i="6"/>
  <c r="D474" i="6" s="1" a="1"/>
  <c r="D474" i="6" s="1"/>
  <c r="G473" i="6"/>
  <c r="H473" i="6"/>
  <c r="I473" i="6" l="1"/>
  <c r="C474" i="6"/>
  <c r="D475" i="6" s="1" a="1"/>
  <c r="D475" i="6" s="1"/>
  <c r="E474" i="6" a="1"/>
  <c r="E474" i="6" s="1"/>
  <c r="F474" i="6" s="1" a="1"/>
  <c r="F474" i="6" s="1"/>
  <c r="G474" i="6"/>
  <c r="H474" i="6"/>
  <c r="I474" i="6" l="1"/>
  <c r="E475" i="6" a="1"/>
  <c r="E475" i="6" s="1"/>
  <c r="F475" i="6" s="1" a="1"/>
  <c r="F475" i="6" s="1"/>
  <c r="C475" i="6"/>
  <c r="D476" i="6" s="1" a="1"/>
  <c r="D476" i="6" s="1"/>
  <c r="G475" i="6"/>
  <c r="H475" i="6"/>
  <c r="I475" i="6" l="1"/>
  <c r="C476" i="6"/>
  <c r="D477" i="6" s="1" a="1"/>
  <c r="D477" i="6" s="1"/>
  <c r="E476" i="6" a="1"/>
  <c r="E476" i="6" s="1"/>
  <c r="F476" i="6" s="1" a="1"/>
  <c r="F476" i="6" s="1"/>
  <c r="G476" i="6"/>
  <c r="H476" i="6"/>
  <c r="I476" i="6" l="1"/>
  <c r="E477" i="6" a="1"/>
  <c r="E477" i="6" s="1"/>
  <c r="F477" i="6" s="1" a="1"/>
  <c r="F477" i="6" s="1"/>
  <c r="C477" i="6"/>
  <c r="D478" i="6" s="1" a="1"/>
  <c r="D478" i="6" s="1"/>
  <c r="G477" i="6"/>
  <c r="H477" i="6"/>
  <c r="I477" i="6" l="1"/>
  <c r="C478" i="6"/>
  <c r="D479" i="6" s="1" a="1"/>
  <c r="D479" i="6" s="1"/>
  <c r="E478" i="6" a="1"/>
  <c r="E478" i="6" s="1"/>
  <c r="F478" i="6" s="1" a="1"/>
  <c r="F478" i="6" s="1"/>
  <c r="G478" i="6"/>
  <c r="H478" i="6"/>
  <c r="I478" i="6" l="1"/>
  <c r="E479" i="6" a="1"/>
  <c r="E479" i="6" s="1"/>
  <c r="F479" i="6" s="1" a="1"/>
  <c r="F479" i="6" s="1"/>
  <c r="C479" i="6"/>
  <c r="D480" i="6" s="1" a="1"/>
  <c r="D480" i="6" s="1"/>
  <c r="G479" i="6"/>
  <c r="H479" i="6"/>
  <c r="I479" i="6" l="1"/>
  <c r="C480" i="6"/>
  <c r="D481" i="6" s="1" a="1"/>
  <c r="D481" i="6" s="1"/>
  <c r="E480" i="6" a="1"/>
  <c r="E480" i="6" s="1"/>
  <c r="F480" i="6" s="1" a="1"/>
  <c r="F480" i="6" s="1"/>
  <c r="G480" i="6"/>
  <c r="H480" i="6"/>
  <c r="I480" i="6" l="1"/>
  <c r="E481" i="6" a="1"/>
  <c r="E481" i="6" s="1"/>
  <c r="F481" i="6" s="1" a="1"/>
  <c r="F481" i="6" s="1"/>
  <c r="C481" i="6"/>
  <c r="D482" i="6" s="1" a="1"/>
  <c r="D482" i="6" s="1"/>
  <c r="G481" i="6"/>
  <c r="H481" i="6"/>
  <c r="I481" i="6" l="1"/>
  <c r="C482" i="6"/>
  <c r="D483" i="6" s="1" a="1"/>
  <c r="D483" i="6" s="1"/>
  <c r="E482" i="6" a="1"/>
  <c r="E482" i="6" s="1"/>
  <c r="F482" i="6" s="1" a="1"/>
  <c r="F482" i="6" s="1"/>
  <c r="G482" i="6"/>
  <c r="H482" i="6"/>
  <c r="I482" i="6" l="1"/>
  <c r="E483" i="6" a="1"/>
  <c r="E483" i="6" s="1"/>
  <c r="F483" i="6" s="1" a="1"/>
  <c r="F483" i="6" s="1"/>
  <c r="C483" i="6"/>
  <c r="D484" i="6" s="1" a="1"/>
  <c r="D484" i="6" s="1"/>
  <c r="G483" i="6"/>
  <c r="H483" i="6"/>
  <c r="I483" i="6" l="1"/>
  <c r="C484" i="6"/>
  <c r="D485" i="6" s="1" a="1"/>
  <c r="D485" i="6" s="1"/>
  <c r="E484" i="6" a="1"/>
  <c r="E484" i="6" s="1"/>
  <c r="F484" i="6" s="1" a="1"/>
  <c r="F484" i="6" s="1"/>
  <c r="G484" i="6"/>
  <c r="H484" i="6"/>
  <c r="I484" i="6" l="1"/>
  <c r="E485" i="6" a="1"/>
  <c r="E485" i="6" s="1"/>
  <c r="F485" i="6" s="1" a="1"/>
  <c r="F485" i="6" s="1"/>
  <c r="C485" i="6"/>
  <c r="D486" i="6" s="1" a="1"/>
  <c r="D486" i="6" s="1"/>
  <c r="G485" i="6"/>
  <c r="H485" i="6"/>
  <c r="I485" i="6" l="1"/>
  <c r="C486" i="6"/>
  <c r="D487" i="6" s="1" a="1"/>
  <c r="D487" i="6" s="1"/>
  <c r="E486" i="6" a="1"/>
  <c r="E486" i="6" s="1"/>
  <c r="F486" i="6" s="1" a="1"/>
  <c r="F486" i="6" s="1"/>
  <c r="G486" i="6"/>
  <c r="H486" i="6"/>
  <c r="I486" i="6" l="1"/>
  <c r="E487" i="6" a="1"/>
  <c r="E487" i="6" s="1"/>
  <c r="F487" i="6" s="1" a="1"/>
  <c r="F487" i="6" s="1"/>
  <c r="C487" i="6"/>
  <c r="D488" i="6" s="1" a="1"/>
  <c r="D488" i="6" s="1"/>
  <c r="G487" i="6"/>
  <c r="H487" i="6"/>
  <c r="I487" i="6" l="1"/>
  <c r="C488" i="6"/>
  <c r="D489" i="6" s="1" a="1"/>
  <c r="D489" i="6" s="1"/>
  <c r="E488" i="6" a="1"/>
  <c r="E488" i="6" s="1"/>
  <c r="F488" i="6" s="1" a="1"/>
  <c r="F488" i="6" s="1"/>
  <c r="G488" i="6"/>
  <c r="H488" i="6"/>
  <c r="I488" i="6" l="1"/>
  <c r="E489" i="6" a="1"/>
  <c r="E489" i="6" s="1"/>
  <c r="F489" i="6" s="1" a="1"/>
  <c r="F489" i="6" s="1"/>
  <c r="C489" i="6"/>
  <c r="D490" i="6" s="1" a="1"/>
  <c r="D490" i="6" s="1"/>
  <c r="G489" i="6"/>
  <c r="H489" i="6"/>
  <c r="I489" i="6" l="1"/>
  <c r="C490" i="6"/>
  <c r="D491" i="6" s="1" a="1"/>
  <c r="D491" i="6" s="1"/>
  <c r="E490" i="6" a="1"/>
  <c r="E490" i="6" s="1"/>
  <c r="F490" i="6" s="1" a="1"/>
  <c r="F490" i="6" s="1"/>
  <c r="G490" i="6"/>
  <c r="H490" i="6"/>
  <c r="I490" i="6" l="1"/>
  <c r="E491" i="6" a="1"/>
  <c r="E491" i="6" s="1"/>
  <c r="F491" i="6" s="1" a="1"/>
  <c r="F491" i="6" s="1"/>
  <c r="C491" i="6"/>
  <c r="D492" i="6" s="1" a="1"/>
  <c r="D492" i="6" s="1"/>
  <c r="G491" i="6"/>
  <c r="H491" i="6"/>
  <c r="I491" i="6" l="1"/>
  <c r="C492" i="6"/>
  <c r="D493" i="6" s="1" a="1"/>
  <c r="D493" i="6" s="1"/>
  <c r="E492" i="6" a="1"/>
  <c r="E492" i="6" s="1"/>
  <c r="F492" i="6" s="1" a="1"/>
  <c r="F492" i="6" s="1"/>
  <c r="G492" i="6"/>
  <c r="H492" i="6"/>
  <c r="I492" i="6" l="1"/>
  <c r="E493" i="6" a="1"/>
  <c r="E493" i="6" s="1"/>
  <c r="F493" i="6" s="1" a="1"/>
  <c r="F493" i="6" s="1"/>
  <c r="C493" i="6"/>
  <c r="D494" i="6" s="1" a="1"/>
  <c r="D494" i="6" s="1"/>
  <c r="G493" i="6"/>
  <c r="H493" i="6"/>
  <c r="I493" i="6" l="1"/>
  <c r="C494" i="6"/>
  <c r="D495" i="6" s="1" a="1"/>
  <c r="D495" i="6" s="1"/>
  <c r="E494" i="6" a="1"/>
  <c r="E494" i="6" s="1"/>
  <c r="F494" i="6" s="1" a="1"/>
  <c r="F494" i="6" s="1"/>
  <c r="G494" i="6"/>
  <c r="H494" i="6"/>
  <c r="I494" i="6" l="1"/>
  <c r="E495" i="6" a="1"/>
  <c r="E495" i="6" s="1"/>
  <c r="F495" i="6" s="1" a="1"/>
  <c r="F495" i="6" s="1"/>
  <c r="C495" i="6"/>
  <c r="D496" i="6" s="1" a="1"/>
  <c r="D496" i="6" s="1"/>
  <c r="G495" i="6"/>
  <c r="H495" i="6"/>
  <c r="I495" i="6" l="1"/>
  <c r="C496" i="6"/>
  <c r="D497" i="6" s="1" a="1"/>
  <c r="D497" i="6" s="1"/>
  <c r="E496" i="6" a="1"/>
  <c r="E496" i="6" s="1"/>
  <c r="F496" i="6" s="1" a="1"/>
  <c r="F496" i="6" s="1"/>
  <c r="G496" i="6"/>
  <c r="H496" i="6"/>
  <c r="I496" i="6" l="1"/>
  <c r="E497" i="6" a="1"/>
  <c r="E497" i="6" s="1"/>
  <c r="F497" i="6" s="1" a="1"/>
  <c r="F497" i="6" s="1"/>
  <c r="C497" i="6"/>
  <c r="D498" i="6" s="1" a="1"/>
  <c r="D498" i="6" s="1"/>
  <c r="G497" i="6"/>
  <c r="H497" i="6"/>
  <c r="I497" i="6" l="1"/>
  <c r="C498" i="6"/>
  <c r="D499" i="6" s="1" a="1"/>
  <c r="D499" i="6" s="1"/>
  <c r="E498" i="6" a="1"/>
  <c r="E498" i="6" s="1"/>
  <c r="F498" i="6" s="1" a="1"/>
  <c r="F498" i="6" s="1"/>
  <c r="G498" i="6"/>
  <c r="H498" i="6"/>
  <c r="I498" i="6" l="1"/>
  <c r="E499" i="6" a="1"/>
  <c r="E499" i="6" s="1"/>
  <c r="F499" i="6" s="1" a="1"/>
  <c r="F499" i="6" s="1"/>
  <c r="C499" i="6"/>
  <c r="D500" i="6" s="1" a="1"/>
  <c r="D500" i="6" s="1"/>
  <c r="G499" i="6"/>
  <c r="H499" i="6"/>
  <c r="I499" i="6" l="1"/>
  <c r="C500" i="6"/>
  <c r="D501" i="6" s="1" a="1"/>
  <c r="D501" i="6" s="1"/>
  <c r="E500" i="6" a="1"/>
  <c r="E500" i="6" s="1"/>
  <c r="F500" i="6" s="1" a="1"/>
  <c r="F500" i="6" s="1"/>
  <c r="G500" i="6"/>
  <c r="H500" i="6"/>
  <c r="I500" i="6" l="1"/>
  <c r="E501" i="6" a="1"/>
  <c r="E501" i="6" s="1"/>
  <c r="F501" i="6" s="1" a="1"/>
  <c r="F501" i="6" s="1"/>
  <c r="C501" i="6"/>
  <c r="D502" i="6" s="1" a="1"/>
  <c r="D502" i="6" s="1"/>
  <c r="G501" i="6"/>
  <c r="H501" i="6"/>
  <c r="I501" i="6" l="1"/>
  <c r="C502" i="6"/>
  <c r="D503" i="6" s="1" a="1"/>
  <c r="D503" i="6" s="1"/>
  <c r="E502" i="6" a="1"/>
  <c r="E502" i="6" s="1"/>
  <c r="F502" i="6" s="1" a="1"/>
  <c r="F502" i="6" s="1"/>
  <c r="G502" i="6"/>
  <c r="H502" i="6"/>
  <c r="I502" i="6" l="1"/>
  <c r="E503" i="6" a="1"/>
  <c r="E503" i="6" s="1"/>
  <c r="F503" i="6" s="1" a="1"/>
  <c r="F503" i="6" s="1"/>
  <c r="C503" i="6"/>
  <c r="D504" i="6" s="1" a="1"/>
  <c r="D504" i="6" s="1"/>
  <c r="G503" i="6"/>
  <c r="H503" i="6"/>
  <c r="I503" i="6" l="1"/>
  <c r="C504" i="6"/>
  <c r="D505" i="6" s="1" a="1"/>
  <c r="D505" i="6" s="1"/>
  <c r="E504" i="6" a="1"/>
  <c r="E504" i="6" s="1"/>
  <c r="F504" i="6" s="1" a="1"/>
  <c r="F504" i="6" s="1"/>
  <c r="G504" i="6"/>
  <c r="H504" i="6"/>
  <c r="I504" i="6" l="1"/>
  <c r="E505" i="6" a="1"/>
  <c r="E505" i="6" s="1"/>
  <c r="F505" i="6" s="1" a="1"/>
  <c r="F505" i="6" s="1"/>
  <c r="C505" i="6"/>
  <c r="G505" i="6"/>
  <c r="H505" i="6"/>
  <c r="I505" i="6" l="1"/>
  <c r="F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Morgan Moench</author>
  </authors>
  <commentList>
    <comment ref="F8" authorId="0" shapeId="0" xr:uid="{6EAD7928-5444-1A4E-A82A-292B4CE8AF98}">
      <text>
        <r>
          <rPr>
            <sz val="10"/>
            <color rgb="FF000000"/>
            <rFont val="Tahoma"/>
            <family val="2"/>
          </rPr>
          <t>Input your commitment manually; If a fund doesn't have a specified commitment (i.e. you contribute on your own terms) then set the "Commitment" cell equal to the "Contributions to Date" cell</t>
        </r>
      </text>
    </comment>
    <comment ref="P8" authorId="0" shapeId="0" xr:uid="{C4F6D54E-D7A8-424D-BB2A-1A2E4F047CFA}">
      <text>
        <r>
          <rPr>
            <sz val="10"/>
            <color rgb="FF000000"/>
            <rFont val="Tahoma"/>
            <family val="2"/>
          </rPr>
          <t>If the fund or investment doesn't specifiy a expected return then either use an asset class average, a comparable fund or investment, or a default of 10%</t>
        </r>
      </text>
    </comment>
    <comment ref="Q8" authorId="0" shapeId="0" xr:uid="{7EBF6652-2F47-7943-A2AD-E64E5F1E9B75}">
      <text>
        <r>
          <rPr>
            <sz val="10"/>
            <color rgb="FF000000"/>
            <rFont val="Tahoma"/>
            <family val="2"/>
          </rPr>
          <t>Although it's possible that a fund, investment or investment platform doesn't charge a fee, it's highly unlikely. Have a look at the prospectus or offering documents and ALWAYS READ THE FINE PRINT.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Morgan Moench</author>
  </authors>
  <commentList>
    <comment ref="D6" authorId="0" shapeId="0" xr:uid="{8D054751-722A-3C4A-8F10-FBCEE22120E4}">
      <text>
        <r>
          <rPr>
            <sz val="10"/>
            <color rgb="FF000000"/>
            <rFont val="Tahoma"/>
            <family val="2"/>
          </rPr>
          <t>Select one of your investments from the drop-down list and the table below will automatically populate</t>
        </r>
      </text>
    </comment>
    <comment ref="I10" authorId="0" shapeId="0" xr:uid="{6E3CF608-B163-EA41-84FD-151F72908194}">
      <text>
        <r>
          <rPr>
            <sz val="10"/>
            <color rgb="FF000000"/>
            <rFont val="Tahoma"/>
            <family val="2"/>
          </rPr>
          <t>The Estimated IRR is found by taking a 2-to-1 weighted average of MIRR and XIRR, respectively</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<sst xmlns="http://schemas.openxmlformats.org/spreadsheetml/2006/main" count="148" uniqueCount="80">
  <si>
    <t>Fund Name</t>
  </si>
  <si>
    <t>Asset Class</t>
  </si>
  <si>
    <t>Commitment</t>
  </si>
  <si>
    <t>Contributions to Date</t>
  </si>
  <si>
    <t>Distributions to Date</t>
  </si>
  <si>
    <t>Annual Fees</t>
  </si>
  <si>
    <t>Expected Annual Return</t>
  </si>
  <si>
    <t>Private Equity</t>
  </si>
  <si>
    <t>Commercial Real Estate</t>
  </si>
  <si>
    <t>Private Debt</t>
  </si>
  <si>
    <t>Transaction List</t>
  </si>
  <si>
    <t>Date</t>
  </si>
  <si>
    <t>Transaction Type</t>
  </si>
  <si>
    <t>Amount</t>
  </si>
  <si>
    <t>Growth Capital Fund</t>
  </si>
  <si>
    <t>Income Net Lease Fund</t>
  </si>
  <si>
    <t>Diversified Income Fund</t>
  </si>
  <si>
    <t>Market Hedgers Fund</t>
  </si>
  <si>
    <t>Hedge Fund</t>
  </si>
  <si>
    <t>Contribution</t>
  </si>
  <si>
    <t>Distribution</t>
  </si>
  <si>
    <t>Expected Valuation</t>
  </si>
  <si>
    <t>MOIC</t>
  </si>
  <si>
    <t>DPI</t>
  </si>
  <si>
    <t>RVPI</t>
  </si>
  <si>
    <t>Total Commitments</t>
  </si>
  <si>
    <t>Total Called to Date</t>
  </si>
  <si>
    <t>XIRR</t>
  </si>
  <si>
    <t>MIRR</t>
  </si>
  <si>
    <t>Portfolio Overview</t>
  </si>
  <si>
    <t>Portfolio Performance</t>
  </si>
  <si>
    <t>DATE</t>
  </si>
  <si>
    <t>AMOUNT</t>
  </si>
  <si>
    <t>Estimated IRR</t>
  </si>
  <si>
    <t>Average Annual Fees on Contributions</t>
  </si>
  <si>
    <t>Average Expected Annual Return</t>
  </si>
  <si>
    <t>Expected Current Portfolio Value</t>
  </si>
  <si>
    <t>Balance</t>
  </si>
  <si>
    <t>Portfolio %</t>
  </si>
  <si>
    <t>Annualized Return</t>
  </si>
  <si>
    <t>Contributions</t>
  </si>
  <si>
    <t>Distributions</t>
  </si>
  <si>
    <t>Cash Flow Position</t>
  </si>
  <si>
    <t>Cash Flow List</t>
  </si>
  <si>
    <t>Portfolio Dashboard</t>
  </si>
  <si>
    <t>Investment List</t>
  </si>
  <si>
    <t>*This table will automatically populate when an investment is selected above</t>
  </si>
  <si>
    <t>*Add new transactions to the table below, and always keep sorted by date with the oldest at the top</t>
  </si>
  <si>
    <t>*This table automatically populates with cashflows from the transaction list</t>
  </si>
  <si>
    <t>1)</t>
  </si>
  <si>
    <t>2)</t>
  </si>
  <si>
    <t>3)</t>
  </si>
  <si>
    <t>4)</t>
  </si>
  <si>
    <t>5)</t>
  </si>
  <si>
    <t>If you know what the investment is expected to return along with the expenses you'll be charged for holding that invesment year-over-year, you can enter these items in columns O and P respectively.</t>
  </si>
  <si>
    <t>Valuation</t>
  </si>
  <si>
    <t>Total Return Since Inception</t>
  </si>
  <si>
    <t>Inception Date</t>
  </si>
  <si>
    <r>
      <t xml:space="preserve">Now that the foundation of your tracker is established it's time to setup the Transaction List. In the "Transaction List" tab, add all the </t>
    </r>
    <r>
      <rPr>
        <u/>
        <sz val="12"/>
        <color theme="1"/>
        <rFont val="Calibri (Body)"/>
      </rPr>
      <t xml:space="preserve">contributions </t>
    </r>
    <r>
      <rPr>
        <i/>
        <u/>
        <sz val="12"/>
        <color theme="1"/>
        <rFont val="Calibri (Body)"/>
      </rPr>
      <t>to</t>
    </r>
    <r>
      <rPr>
        <sz val="12"/>
        <color theme="1"/>
        <rFont val="Calibri"/>
        <family val="2"/>
        <scheme val="minor"/>
      </rPr>
      <t xml:space="preserve">, </t>
    </r>
    <r>
      <rPr>
        <u/>
        <sz val="12"/>
        <color theme="1"/>
        <rFont val="Calibri (Body)"/>
      </rPr>
      <t xml:space="preserve">distributions </t>
    </r>
    <r>
      <rPr>
        <i/>
        <u/>
        <sz val="12"/>
        <color theme="1"/>
        <rFont val="Calibri (Body)"/>
      </rPr>
      <t>from</t>
    </r>
    <r>
      <rPr>
        <sz val="12"/>
        <color theme="1"/>
        <rFont val="Calibri"/>
        <family val="2"/>
        <scheme val="minor"/>
      </rPr>
      <t xml:space="preserve">, and </t>
    </r>
    <r>
      <rPr>
        <u/>
        <sz val="12"/>
        <color theme="1"/>
        <rFont val="Calibri (Body)"/>
      </rPr>
      <t xml:space="preserve">valuations </t>
    </r>
    <r>
      <rPr>
        <i/>
        <u/>
        <sz val="12"/>
        <color theme="1"/>
        <rFont val="Calibri (Body)"/>
      </rPr>
      <t>for</t>
    </r>
    <r>
      <rPr>
        <sz val="12"/>
        <color theme="1"/>
        <rFont val="Calibri"/>
        <family val="2"/>
        <scheme val="minor"/>
      </rPr>
      <t xml:space="preserve"> your respective investments. It's important to add these transactions from the perspective of your banking / funding account and ignoring the underlying transactions within the fund / investment. For example, if you are adding your self-directed Crypto investments to this spreadsheet, then only add the </t>
    </r>
    <r>
      <rPr>
        <i/>
        <sz val="12"/>
        <color theme="1"/>
        <rFont val="Calibri"/>
        <family val="2"/>
        <scheme val="minor"/>
      </rPr>
      <t>external</t>
    </r>
    <r>
      <rPr>
        <sz val="12"/>
        <color theme="1"/>
        <rFont val="Calibri"/>
        <family val="2"/>
        <scheme val="minor"/>
      </rPr>
      <t xml:space="preserve"> cash flows to and from your Crypto wallet/account and not any </t>
    </r>
    <r>
      <rPr>
        <i/>
        <sz val="12"/>
        <color theme="1"/>
        <rFont val="Calibri"/>
        <family val="2"/>
        <scheme val="minor"/>
      </rPr>
      <t xml:space="preserve">internal </t>
    </r>
    <r>
      <rPr>
        <sz val="12"/>
        <color theme="1"/>
        <rFont val="Calibri"/>
        <family val="2"/>
        <scheme val="minor"/>
      </rPr>
      <t>transactions (buys/sells) within the account or wallet. You'll find that this keeps your spreadsheet much cleaner and easier to manage. By simply adding a "Valuation" entry with your account value, you can get a good idea for how your Crypto account has performed as of the valuation date.</t>
    </r>
  </si>
  <si>
    <t>6)</t>
  </si>
  <si>
    <t>The "Portfolio Dashboard" and "Fund Analysis" tabs are both fully automated and serve you with a holistic view of your portfolio and a closer analysis of individual funds respectively.</t>
  </si>
  <si>
    <t>Coinbase</t>
  </si>
  <si>
    <t>Crypto</t>
  </si>
  <si>
    <t xml:space="preserve">Estimated IRR: </t>
  </si>
  <si>
    <t>7)</t>
  </si>
  <si>
    <r>
      <rPr>
        <b/>
        <sz val="12"/>
        <color theme="1"/>
        <rFont val="Calibri"/>
        <family val="2"/>
        <scheme val="minor"/>
      </rPr>
      <t>NOTE</t>
    </r>
    <r>
      <rPr>
        <sz val="12"/>
        <color theme="1"/>
        <rFont val="Calibri"/>
        <family val="2"/>
        <scheme val="minor"/>
      </rPr>
      <t>: This spreadsheet heavily utilizes excel "tables". If you are unfamiliar with excel tables, they can be beneficial for easily adding ongoing data to your spreadsheet. Tables will hold existing formulas and repeat them on the next line as you add new entries to your tables. For adding new rows to the table, you can simply start adding an entry on the row directly beneath the table or you can drag the bottom right corner of the table (see screenshot below) down and new rows will be added automatically.</t>
    </r>
  </si>
  <si>
    <r>
      <rPr>
        <b/>
        <sz val="12"/>
        <color theme="1"/>
        <rFont val="Calibri"/>
        <family val="2"/>
        <scheme val="minor"/>
      </rPr>
      <t>NOTE</t>
    </r>
    <r>
      <rPr>
        <sz val="12"/>
        <color theme="1"/>
        <rFont val="Calibri"/>
        <family val="2"/>
        <scheme val="minor"/>
      </rPr>
      <t>: The Annualized Return that automatically populates in the Investment List is different from the Estimated IRR that automatically populates in the Fund Analysis tab. This discrepancy is due to different calculation methods being used. The Investment List return is an actual return metric that has been annualized, whereas the Estimated IRR in the Fund Analysis tab has been calculated using a weighted average of the XIRR and MIRR of the investment. In other words, the Annualized Return in the Investment List is an annualized figure based off the performance to date while the Fund Analysis Estimated IRR can be seen as a forecast of the likely return that will be realized on the investment.</t>
    </r>
  </si>
  <si>
    <t>Actual Cash Flow</t>
  </si>
  <si>
    <t>Actual Annualized Return</t>
  </si>
  <si>
    <t>Masterworks</t>
  </si>
  <si>
    <t>Art</t>
  </si>
  <si>
    <t>Portal:</t>
  </si>
  <si>
    <t>Username:</t>
  </si>
  <si>
    <t>Password:</t>
  </si>
  <si>
    <t>If you already have an AltExchange account, then enter your details below:</t>
  </si>
  <si>
    <t>If you're looking to stick with this spreadsheet for now, everything starts with the "Investment List" tab. You can kick-off this tracker by entering the name of your investment, the asset class it falls under and your total commitment to that investment in columns C, D, and F respectively. If it's an investment that you make contributions to on your own terms (e.g. Crypto) then just make that cell equal to the "Contributions to Date" cell in the next column.</t>
  </si>
  <si>
    <t>Getting Started</t>
  </si>
  <si>
    <t>Welcome to the AltExchange DIY alternative investment tracker. Just like a holiday AirBnB, everything has already been setup for you. Please note that although this spreadsheet is here for anyone looking to track their alternatives portfolio, there is an amazing, fully-automated platform waiting for you on AltExchange - visit the website and setup your accout today!</t>
  </si>
  <si>
    <t>Current Value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</si>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</sst>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14" x14ac:knownFonts="1">
    <font>
      <sz val="12"/>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10"/>
      <color rgb="FF000000"/>
      <name val="Tahoma"/>
      <family val="2"/>
    </font>
    <font>
      <b/>
      <sz val="24"/>
      <color theme="1"/>
      <name val="Calibri"/>
      <family val="2"/>
      <scheme val="minor"/>
    </font>
    <font>
      <sz val="12"/>
      <color rgb="FFC00000"/>
      <name val="Calibri"/>
      <family val="2"/>
      <scheme val="minor"/>
    </font>
    <font>
      <sz val="12"/>
      <color rgb="FFC00000"/>
      <name val="Calibri (Body)"/>
    </font>
    <font>
      <sz val="12"/>
      <color theme="0" tint="-0.14999847407452621"/>
      <name val="Calibri"/>
      <family val="2"/>
      <scheme val="minor"/>
    </font>
    <font>
      <u/>
      <sz val="12"/>
      <color theme="1"/>
      <name val="Calibri (Body)"/>
    </font>
    <font>
      <i/>
      <u/>
      <sz val="12"/>
      <color theme="1"/>
      <name val="Calibri (Body)"/>
    </font>
    <font>
      <i/>
      <sz val="12"/>
      <color theme="1"/>
      <name val="Calibri"/>
      <family val="2"/>
      <scheme val="minor"/>
    </font>
    <font>
      <u/>
      <sz val="12"/>
      <color theme="10"/>
      <name val="Calibri"/>
      <family val="2"/>
      <scheme val="minor"/>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cellStyleXfs>
  <cellXfs count="56">
    <xf numFmtId="0" fontId="0" fillId="0" borderId="0" xfId="0"/>
    <xf numFmtId="44" fontId="0" fillId="0" borderId="0" xfId="2" applyFont="1"/>
    <xf numFmtId="10" fontId="0" fillId="0" borderId="0" xfId="3" applyNumberFormat="1" applyFont="1"/>
    <xf numFmtId="14" fontId="0" fillId="0" borderId="0" xfId="0" applyNumberFormat="1"/>
    <xf numFmtId="0" fontId="0" fillId="0" borderId="0" xfId="0" applyAlignment="1">
      <alignment horizontal="left"/>
    </xf>
    <xf numFmtId="0" fontId="2" fillId="0" borderId="1" xfId="0" applyFont="1" applyBorder="1"/>
    <xf numFmtId="44" fontId="0" fillId="0" borderId="1" xfId="0" applyNumberFormat="1" applyBorder="1"/>
    <xf numFmtId="10" fontId="0" fillId="0" borderId="1" xfId="3" applyNumberFormat="1" applyFont="1" applyBorder="1"/>
    <xf numFmtId="2" fontId="0" fillId="0" borderId="1" xfId="0" applyNumberFormat="1" applyBorder="1"/>
    <xf numFmtId="10" fontId="0" fillId="0" borderId="1" xfId="0" applyNumberFormat="1" applyBorder="1"/>
    <xf numFmtId="14" fontId="0" fillId="0" borderId="0" xfId="0" applyNumberFormat="1" applyBorder="1"/>
    <xf numFmtId="0" fontId="0" fillId="0" borderId="0" xfId="0" applyBorder="1" applyAlignment="1">
      <alignment horizontal="right"/>
    </xf>
    <xf numFmtId="44" fontId="0" fillId="0" borderId="0" xfId="2" applyFont="1" applyBorder="1"/>
    <xf numFmtId="10" fontId="0" fillId="0" borderId="0" xfId="3" applyNumberFormat="1" applyFont="1" applyBorder="1"/>
    <xf numFmtId="0" fontId="0" fillId="0" borderId="8" xfId="0" applyBorder="1" applyAlignment="1">
      <alignment horizontal="right"/>
    </xf>
    <xf numFmtId="44" fontId="0" fillId="0" borderId="8" xfId="2" applyFont="1" applyBorder="1"/>
    <xf numFmtId="10" fontId="0" fillId="0" borderId="8" xfId="3" applyNumberFormat="1" applyFont="1" applyBorder="1"/>
    <xf numFmtId="0" fontId="3" fillId="0" borderId="3" xfId="0" applyFont="1" applyBorder="1" applyAlignment="1">
      <alignment horizontal="right"/>
    </xf>
    <xf numFmtId="0" fontId="3" fillId="0" borderId="4" xfId="0" applyFont="1" applyFill="1" applyBorder="1" applyAlignment="1">
      <alignment horizontal="right"/>
    </xf>
    <xf numFmtId="0" fontId="0" fillId="0" borderId="2" xfId="0" applyFont="1" applyBorder="1"/>
    <xf numFmtId="0" fontId="0" fillId="0" borderId="5" xfId="0" applyFont="1" applyBorder="1"/>
    <xf numFmtId="0" fontId="0" fillId="0" borderId="7" xfId="0" applyFont="1" applyBorder="1"/>
    <xf numFmtId="0" fontId="0" fillId="0" borderId="6" xfId="0" applyBorder="1"/>
    <xf numFmtId="10" fontId="2" fillId="0" borderId="6" xfId="3" applyNumberFormat="1" applyFont="1" applyBorder="1"/>
    <xf numFmtId="10" fontId="2" fillId="0" borderId="9" xfId="3" applyNumberFormat="1" applyFont="1" applyBorder="1"/>
    <xf numFmtId="0" fontId="6" fillId="0" borderId="0" xfId="0" applyFont="1"/>
    <xf numFmtId="0" fontId="0" fillId="0" borderId="0" xfId="0" applyAlignment="1">
      <alignment vertical="center" wrapText="1"/>
    </xf>
    <xf numFmtId="164" fontId="0" fillId="0" borderId="0" xfId="2" applyNumberFormat="1" applyFont="1"/>
    <xf numFmtId="164" fontId="0" fillId="0" borderId="0" xfId="0" applyNumberFormat="1"/>
    <xf numFmtId="10" fontId="2" fillId="0" borderId="0" xfId="3" applyNumberFormat="1" applyFont="1" applyAlignment="1">
      <alignment horizontal="left"/>
    </xf>
    <xf numFmtId="0" fontId="7" fillId="0" borderId="0" xfId="0" applyFont="1"/>
    <xf numFmtId="0" fontId="8" fillId="0" borderId="0" xfId="0" applyFont="1"/>
    <xf numFmtId="0" fontId="2" fillId="0" borderId="10" xfId="0" applyFont="1" applyBorder="1"/>
    <xf numFmtId="0" fontId="0" fillId="0" borderId="0" xfId="0" applyAlignment="1">
      <alignment horizontal="right" vertical="top"/>
    </xf>
    <xf numFmtId="0" fontId="0" fillId="0" borderId="0" xfId="0"/>
    <xf numFmtId="0" fontId="0" fillId="0" borderId="0" xfId="0" applyAlignment="1">
      <alignment horizontal="left" vertical="top" wrapText="1"/>
    </xf>
    <xf numFmtId="0" fontId="3" fillId="0" borderId="1" xfId="0" applyFont="1" applyBorder="1" applyAlignment="1">
      <alignment horizontal="center"/>
    </xf>
    <xf numFmtId="0" fontId="4" fillId="2" borderId="0" xfId="0" applyFont="1" applyFill="1" applyAlignment="1">
      <alignment horizontal="left"/>
    </xf>
    <xf numFmtId="0" fontId="9" fillId="0" borderId="1" xfId="0" applyFont="1" applyBorder="1"/>
    <xf numFmtId="43" fontId="0" fillId="0" borderId="0" xfId="1" applyNumberFormat="1" applyFont="1"/>
    <xf numFmtId="0" fontId="9" fillId="0" borderId="0" xfId="0" applyFont="1"/>
    <xf numFmtId="0" fontId="0" fillId="0" borderId="0" xfId="0" applyBorder="1"/>
    <xf numFmtId="14" fontId="0" fillId="0" borderId="8" xfId="0" applyNumberFormat="1" applyBorder="1"/>
    <xf numFmtId="44" fontId="0" fillId="0" borderId="0" xfId="0" applyNumberFormat="1" applyFont="1"/>
    <xf numFmtId="0" fontId="0" fillId="0" borderId="0" xfId="0" applyAlignment="1">
      <alignment horizontal="right"/>
    </xf>
    <xf numFmtId="0" fontId="0" fillId="0" borderId="8" xfId="0" applyBorder="1" applyAlignment="1">
      <alignment horizontal="right" vertical="top"/>
    </xf>
    <xf numFmtId="0" fontId="0" fillId="0" borderId="0" xfId="0" applyBorder="1" applyAlignment="1">
      <alignment horizontal="right" vertical="top"/>
    </xf>
    <xf numFmtId="0" fontId="0" fillId="0" borderId="0" xfId="0" applyBorder="1" applyAlignment="1">
      <alignment horizontal="left" vertical="top" wrapText="1"/>
    </xf>
    <xf numFmtId="0" fontId="13" fillId="0" borderId="0" xfId="4"/>
    <xf numFmtId="0" fontId="0" fillId="0" borderId="0" xfId="0" applyBorder="1" applyAlignment="1">
      <alignment horizontal="left" vertical="top" wrapText="1"/>
    </xf>
    <xf numFmtId="0" fontId="0" fillId="0" borderId="0" xfId="0" applyBorder="1" applyAlignment="1">
      <alignment horizontal="right" vertical="top" wrapText="1"/>
    </xf>
    <xf numFmtId="0" fontId="2" fillId="0" borderId="0" xfId="0" applyFont="1" applyBorder="1" applyAlignment="1">
      <alignment horizontal="right" vertical="center" wrapText="1"/>
    </xf>
    <xf numFmtId="0" fontId="0" fillId="0" borderId="0" xfId="0" applyBorder="1" applyAlignment="1">
      <alignment horizontal="left" vertical="center" wrapText="1"/>
    </xf>
    <xf numFmtId="0" fontId="0" fillId="0" borderId="8" xfId="0" applyBorder="1" applyAlignment="1">
      <alignment horizontal="left" vertical="top" wrapText="1"/>
    </xf>
    <xf numFmtId="0" fontId="2" fillId="0" borderId="8" xfId="0" applyFont="1" applyBorder="1" applyAlignment="1">
      <alignment horizontal="right" vertical="center" wrapText="1"/>
    </xf>
    <xf numFmtId="0" fontId="0" fillId="0" borderId="8" xfId="0" applyBorder="1" applyAlignment="1">
      <alignment horizontal="left" vertical="center" wrapText="1"/>
    </xf>
  </cellXfs>
  <cellStyles count="5">
    <cellStyle name="Comma" xfId="1" builtinId="3"/>
    <cellStyle name="Currency" xfId="2" builtinId="4"/>
    <cellStyle name="Hyperlink" xfId="4" builtinId="8"/>
    <cellStyle name="Normal" xfId="0" builtinId="0"/>
    <cellStyle name="Percent" xfId="3" builtinId="5"/>
  </cellStyles>
  <dxfs count="32">
    <dxf>
      <numFmt numFmtId="34" formatCode="_(&quot;$&quot;* #,##0.00_);_(&quot;$&quot;* \(#,##0.00\);_(&quot;$&quot;* &quot;-&quot;??_);_(@_)"/>
    </dxf>
    <dxf>
      <font>
        <b val="0"/>
        <i val="0"/>
        <strike val="0"/>
        <condense val="0"/>
        <extend val="0"/>
        <outline val="0"/>
        <shadow val="0"/>
        <u val="none"/>
        <vertAlign val="baseline"/>
        <sz val="12"/>
        <color theme="1"/>
        <name val="Calibri"/>
        <family val="2"/>
        <scheme val="minor"/>
      </font>
      <numFmt numFmtId="34" formatCode="_(&quot;$&quot;* #,##0.00_);_(&quot;$&quot;* \(#,##0.00\);_(&quot;$&quot;* &quot;-&quot;??_);_(@_)"/>
    </dxf>
    <dxf>
      <font>
        <b val="0"/>
        <i val="0"/>
        <strike val="0"/>
        <condense val="0"/>
        <extend val="0"/>
        <outline val="0"/>
        <shadow val="0"/>
        <u val="none"/>
        <vertAlign val="baseline"/>
        <sz val="12"/>
        <color theme="1"/>
        <name val="Calibri"/>
        <family val="2"/>
        <scheme val="minor"/>
      </font>
      <numFmt numFmtId="34" formatCode="_(&quot;$&quot;* #,##0.00_);_(&quot;$&quot;* \(#,##0.00\);_(&quot;$&quot;* &quot;-&quot;??_);_(@_)"/>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34" formatCode="_(&quot;$&quot;* #,##0.00_);_(&quot;$&quot;* \(#,##0.00\);_(&quot;$&quot;* &quot;-&quot;??_);_(@_)"/>
    </dxf>
    <dxf>
      <numFmt numFmtId="19" formatCode="m/d/yy"/>
    </dxf>
    <dxf>
      <numFmt numFmtId="19" formatCode="m/d/yy"/>
    </dxf>
    <dxf>
      <font>
        <b val="0"/>
        <i val="0"/>
        <strike val="0"/>
        <condense val="0"/>
        <extend val="0"/>
        <outline val="0"/>
        <shadow val="0"/>
        <u val="none"/>
        <vertAlign val="baseline"/>
        <sz val="12"/>
        <color theme="1"/>
        <name val="Calibri"/>
        <family val="2"/>
        <scheme val="minor"/>
      </font>
      <numFmt numFmtId="14" formatCode="0.00%"/>
    </dxf>
    <dxf>
      <font>
        <b val="0"/>
        <i val="0"/>
        <strike val="0"/>
        <condense val="0"/>
        <extend val="0"/>
        <outline val="0"/>
        <shadow val="0"/>
        <u val="none"/>
        <vertAlign val="baseline"/>
        <sz val="12"/>
        <color theme="1"/>
        <name val="Calibri"/>
        <family val="2"/>
        <scheme val="minor"/>
      </font>
      <numFmt numFmtId="14" formatCode="0.00%"/>
    </dxf>
    <dxf>
      <font>
        <b val="0"/>
        <i val="0"/>
        <strike val="0"/>
        <condense val="0"/>
        <extend val="0"/>
        <outline val="0"/>
        <shadow val="0"/>
        <u val="none"/>
        <vertAlign val="baseline"/>
        <sz val="12"/>
        <color theme="1"/>
        <name val="Calibri"/>
        <family val="2"/>
        <scheme val="minor"/>
      </font>
      <numFmt numFmtId="14" formatCode="0.00%"/>
    </dxf>
    <dxf>
      <font>
        <b val="0"/>
        <i val="0"/>
        <strike val="0"/>
        <condense val="0"/>
        <extend val="0"/>
        <outline val="0"/>
        <shadow val="0"/>
        <u val="none"/>
        <vertAlign val="baseline"/>
        <sz val="12"/>
        <color theme="1"/>
        <name val="Calibri"/>
        <family val="2"/>
        <scheme val="minor"/>
      </font>
      <numFmt numFmtId="14" formatCode="0.00%"/>
    </dxf>
    <dxf>
      <font>
        <b val="0"/>
        <i val="0"/>
        <strike val="0"/>
        <condense val="0"/>
        <extend val="0"/>
        <outline val="0"/>
        <shadow val="0"/>
        <u val="none"/>
        <vertAlign val="baseline"/>
        <sz val="12"/>
        <color theme="1"/>
        <name val="Calibri"/>
        <family val="2"/>
        <scheme val="minor"/>
      </font>
      <numFmt numFmtId="14" formatCode="0.00%"/>
    </dxf>
    <dxf>
      <font>
        <b val="0"/>
        <i val="0"/>
        <strike val="0"/>
        <condense val="0"/>
        <extend val="0"/>
        <outline val="0"/>
        <shadow val="0"/>
        <u val="none"/>
        <vertAlign val="baseline"/>
        <sz val="12"/>
        <color theme="1"/>
        <name val="Calibri"/>
        <family val="2"/>
        <scheme val="minor"/>
      </font>
      <numFmt numFmtId="35" formatCode="_(* #,##0.00_);_(* \(#,##0.00\);_(* &quot;-&quot;??_);_(@_)"/>
    </dxf>
    <dxf>
      <font>
        <b val="0"/>
        <i val="0"/>
        <strike val="0"/>
        <condense val="0"/>
        <extend val="0"/>
        <outline val="0"/>
        <shadow val="0"/>
        <u val="none"/>
        <vertAlign val="baseline"/>
        <sz val="12"/>
        <color theme="1"/>
        <name val="Calibri"/>
        <family val="2"/>
        <scheme val="minor"/>
      </font>
      <numFmt numFmtId="14" formatCode="0.00%"/>
    </dxf>
    <dxf>
      <font>
        <b val="0"/>
        <i val="0"/>
        <strike val="0"/>
        <condense val="0"/>
        <extend val="0"/>
        <outline val="0"/>
        <shadow val="0"/>
        <u val="none"/>
        <vertAlign val="baseline"/>
        <sz val="12"/>
        <color theme="1"/>
        <name val="Calibri"/>
        <family val="2"/>
        <scheme val="minor"/>
      </font>
      <numFmt numFmtId="35" formatCode="_(* #,##0.00_);_(* \(#,##0.00\);_(* &quot;-&quot;??_);_(@_)"/>
    </dxf>
    <dxf>
      <font>
        <b val="0"/>
        <i val="0"/>
        <strike val="0"/>
        <condense val="0"/>
        <extend val="0"/>
        <outline val="0"/>
        <shadow val="0"/>
        <u val="none"/>
        <vertAlign val="baseline"/>
        <sz val="12"/>
        <color theme="1"/>
        <name val="Calibri"/>
        <family val="2"/>
        <scheme val="minor"/>
      </font>
      <numFmt numFmtId="35" formatCode="_(* #,##0.00_);_(* \(#,##0.00\);_(* &quot;-&quot;??_);_(@_)"/>
    </dxf>
    <dxf>
      <font>
        <b val="0"/>
        <i val="0"/>
        <strike val="0"/>
        <condense val="0"/>
        <extend val="0"/>
        <outline val="0"/>
        <shadow val="0"/>
        <u val="none"/>
        <vertAlign val="baseline"/>
        <sz val="12"/>
        <color theme="1"/>
        <name val="Calibri"/>
        <family val="2"/>
        <scheme val="minor"/>
      </font>
      <numFmt numFmtId="35" formatCode="_(* #,##0.00_);_(* \(#,##0.00\);_(* &quot;-&quot;??_);_(@_)"/>
    </dxf>
    <dxf>
      <font>
        <b val="0"/>
        <i val="0"/>
        <strike val="0"/>
        <condense val="0"/>
        <extend val="0"/>
        <outline val="0"/>
        <shadow val="0"/>
        <u val="none"/>
        <vertAlign val="baseline"/>
        <sz val="12"/>
        <color theme="1"/>
        <name val="Calibri"/>
        <family val="2"/>
        <scheme val="minor"/>
      </font>
      <numFmt numFmtId="35" formatCode="_(* #,##0.00_);_(* \(#,##0.00\);_(* &quot;-&quot;??_);_(@_)"/>
    </dxf>
    <dxf>
      <font>
        <b val="0"/>
        <i val="0"/>
        <strike val="0"/>
        <condense val="0"/>
        <extend val="0"/>
        <outline val="0"/>
        <shadow val="0"/>
        <u val="none"/>
        <vertAlign val="baseline"/>
        <sz val="12"/>
        <color theme="1"/>
        <name val="Calibri"/>
        <family val="2"/>
        <scheme val="minor"/>
      </font>
      <numFmt numFmtId="35" formatCode="_(* #,##0.00_);_(* \(#,##0.00\);_(* &quot;-&quot;??_);_(@_)"/>
    </dxf>
    <dxf>
      <font>
        <b val="0"/>
        <i val="0"/>
        <strike val="0"/>
        <condense val="0"/>
        <extend val="0"/>
        <outline val="0"/>
        <shadow val="0"/>
        <u val="none"/>
        <vertAlign val="baseline"/>
        <sz val="12"/>
        <color theme="1"/>
        <name val="Calibri"/>
        <family val="2"/>
        <scheme val="minor"/>
      </font>
      <numFmt numFmtId="35" formatCode="_(* #,##0.00_);_(* \(#,##0.00\);_(* &quot;-&quot;??_);_(@_)"/>
    </dxf>
    <dxf>
      <font>
        <b val="0"/>
        <i val="0"/>
        <strike val="0"/>
        <condense val="0"/>
        <extend val="0"/>
        <outline val="0"/>
        <shadow val="0"/>
        <u val="none"/>
        <vertAlign val="baseline"/>
        <sz val="12"/>
        <color theme="1"/>
        <name val="Calibri"/>
        <family val="2"/>
        <scheme val="minor"/>
      </font>
      <numFmt numFmtId="35" formatCode="_(* #,##0.00_);_(* \(#,##0.00\);_(* &quot;-&quot;??_);_(@_)"/>
    </dxf>
    <dxf>
      <font>
        <b val="0"/>
        <i val="0"/>
        <strike val="0"/>
        <condense val="0"/>
        <extend val="0"/>
        <outline val="0"/>
        <shadow val="0"/>
        <u val="none"/>
        <vertAlign val="baseline"/>
        <sz val="12"/>
        <color theme="1"/>
        <name val="Calibri"/>
        <family val="2"/>
        <scheme val="minor"/>
      </font>
      <numFmt numFmtId="14" formatCode="0.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34" formatCode="_(&quot;$&quot;* #,##0.00_);_(&quot;$&quot;* \(#,##0.00\);_(&quot;$&quot;* &quot;-&quot;??_);_(@_)"/>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numFmt numFmtId="19" formatCode="m/d/yy"/>
    </dxf>
    <dxf>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ALLOCATION</a:t>
            </a:r>
            <a:r>
              <a:rPr lang="en-US" baseline="0"/>
              <a:t> BY FUND</a:t>
            </a:r>
            <a:endParaRPr lang="en-US"/>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1"/>
          <c:order val="0"/>
          <c:tx>
            <c:strRef>
              <c:f>'Investment List'!$I$8</c:f>
              <c:strCache>
                <c:ptCount val="1"/>
                <c:pt idx="0">
                  <c:v>Expected Valuation</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DA24-6B4F-898A-627A920C7BBD}"/>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DA24-6B4F-898A-627A920C7BBD}"/>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DA24-6B4F-898A-627A920C7BBD}"/>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DA24-6B4F-898A-627A920C7BBD}"/>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DA24-6B4F-898A-627A920C7BBD}"/>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DA24-6B4F-898A-627A920C7BBD}"/>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F-5537-444E-8E5B-1B45CDC0DD2A}"/>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0-5537-444E-8E5B-1B45CDC0DD2A}"/>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1-5537-444E-8E5B-1B45CDC0DD2A}"/>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chemeClr val="bg1">
                          <a:lumMod val="50000"/>
                        </a:schemeClr>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1-DA24-6B4F-898A-627A920C7BBD}"/>
                </c:ext>
              </c:extLst>
            </c:dLbl>
            <c:dLbl>
              <c:idx val="1"/>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chemeClr val="bg1">
                          <a:lumMod val="50000"/>
                        </a:schemeClr>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3-DA24-6B4F-898A-627A920C7BBD}"/>
                </c:ext>
              </c:extLst>
            </c:dLbl>
            <c:dLbl>
              <c:idx val="2"/>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chemeClr val="bg1">
                          <a:lumMod val="50000"/>
                        </a:schemeClr>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5-DA24-6B4F-898A-627A920C7BBD}"/>
                </c:ext>
              </c:extLst>
            </c:dLbl>
            <c:dLbl>
              <c:idx val="3"/>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chemeClr val="bg1">
                          <a:lumMod val="50000"/>
                        </a:schemeClr>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7-DA24-6B4F-898A-627A920C7BBD}"/>
                </c:ext>
              </c:extLst>
            </c:dLbl>
            <c:dLbl>
              <c:idx val="4"/>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chemeClr val="bg1">
                          <a:lumMod val="50000"/>
                        </a:schemeClr>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9-DA24-6B4F-898A-627A920C7BBD}"/>
                </c:ext>
              </c:extLst>
            </c:dLbl>
            <c:dLbl>
              <c:idx val="5"/>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chemeClr val="bg1">
                          <a:lumMod val="50000"/>
                        </a:schemeClr>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B-DA24-6B4F-898A-627A920C7BBD}"/>
                </c:ext>
              </c:extLst>
            </c:dLbl>
            <c:dLbl>
              <c:idx val="6"/>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chemeClr val="bg1">
                          <a:lumMod val="50000"/>
                        </a:schemeClr>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F-5537-444E-8E5B-1B45CDC0DD2A}"/>
                </c:ext>
              </c:extLst>
            </c:dLbl>
            <c:dLbl>
              <c:idx val="7"/>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chemeClr val="bg1">
                          <a:lumMod val="50000"/>
                        </a:schemeClr>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10-5537-444E-8E5B-1B45CDC0DD2A}"/>
                </c:ext>
              </c:extLst>
            </c:dLbl>
            <c:dLbl>
              <c:idx val="8"/>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chemeClr val="bg1">
                          <a:lumMod val="50000"/>
                        </a:schemeClr>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11-5537-444E-8E5B-1B45CDC0DD2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chemeClr val="bg1">
                        <a:lumMod val="50000"/>
                      </a:schemeClr>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'Investment List'!$C$9:$C$17</c:f>
              <c:strCache>
                <c:ptCount val="6"/>
                <c:pt idx="0">
                  <c:v>Coinbase</c:v>
                </c:pt>
                <c:pt idx="1">
                  <c:v>Growth Capital Fund</c:v>
                </c:pt>
                <c:pt idx="2">
                  <c:v>Income Net Lease Fund</c:v>
                </c:pt>
                <c:pt idx="3">
                  <c:v>Diversified Income Fund</c:v>
                </c:pt>
                <c:pt idx="4">
                  <c:v>Market Hedgers Fund</c:v>
                </c:pt>
                <c:pt idx="5">
                  <c:v>Masterworks</c:v>
                </c:pt>
              </c:strCache>
            </c:strRef>
          </c:cat>
          <c:val>
            <c:numRef>
              <c:f>'Investment List'!$I$9:$I$17</c:f>
              <c:numCache>
                <c:formatCode>_("$"* #,##0.00_);_("$"* \(#,##0.00\);_("$"* "-"??_);_(@_)</c:formatCode>
                <c:ptCount val="9"/>
                <c:pt idx="0">
                  <c:v>44000</c:v>
                </c:pt>
                <c:pt idx="1">
                  <c:v>885000</c:v>
                </c:pt>
                <c:pt idx="2">
                  <c:v>619000</c:v>
                </c:pt>
                <c:pt idx="3">
                  <c:v>365000</c:v>
                </c:pt>
                <c:pt idx="4">
                  <c:v>38500</c:v>
                </c:pt>
                <c:pt idx="5">
                  <c:v>37000</c:v>
                </c:pt>
              </c:numCache>
            </c:numRef>
          </c:val>
          <c:extLst>
            <c:ext xmlns:c16="http://schemas.microsoft.com/office/drawing/2014/chart" uri="{C3380CC4-5D6E-409C-BE32-E72D297353CC}">
              <c16:uniqueId val="{0000000C-DA24-6B4F-898A-627A920C7BBD}"/>
            </c:ext>
          </c:extLst>
        </c:ser>
        <c:dLbls>
          <c:dLblPos val="outEnd"/>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ALLOCATION</a:t>
            </a:r>
            <a:r>
              <a:rPr lang="en-US" baseline="0"/>
              <a:t> BY ASSET CLASS</a:t>
            </a:r>
            <a:endParaRPr lang="en-US"/>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3"/>
          <c:order val="0"/>
          <c:tx>
            <c:strRef>
              <c:f>'Investment List'!$I$8</c:f>
              <c:strCache>
                <c:ptCount val="1"/>
                <c:pt idx="0">
                  <c:v>Expected Valuation</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0-9569-1445-AF06-746E42644F86}"/>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1-9569-1445-AF06-746E42644F86}"/>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2-9569-1445-AF06-746E42644F86}"/>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3-9569-1445-AF06-746E42644F86}"/>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4-9569-1445-AF06-746E42644F86}"/>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5-9569-1445-AF06-746E42644F8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chemeClr val="bg1">
                          <a:lumMod val="50000"/>
                        </a:schemeClr>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10-9569-1445-AF06-746E42644F86}"/>
                </c:ext>
              </c:extLst>
            </c:dLbl>
            <c:dLbl>
              <c:idx val="1"/>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chemeClr val="bg1">
                          <a:lumMod val="50000"/>
                        </a:schemeClr>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11-9569-1445-AF06-746E42644F86}"/>
                </c:ext>
              </c:extLst>
            </c:dLbl>
            <c:dLbl>
              <c:idx val="2"/>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chemeClr val="bg1">
                          <a:lumMod val="50000"/>
                        </a:schemeClr>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12-9569-1445-AF06-746E42644F86}"/>
                </c:ext>
              </c:extLst>
            </c:dLbl>
            <c:dLbl>
              <c:idx val="3"/>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chemeClr val="bg1">
                          <a:lumMod val="50000"/>
                        </a:schemeClr>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13-9569-1445-AF06-746E42644F86}"/>
                </c:ext>
              </c:extLst>
            </c:dLbl>
            <c:dLbl>
              <c:idx val="4"/>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chemeClr val="bg1">
                          <a:lumMod val="50000"/>
                        </a:schemeClr>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14-9569-1445-AF06-746E42644F86}"/>
                </c:ext>
              </c:extLst>
            </c:dLbl>
            <c:dLbl>
              <c:idx val="5"/>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chemeClr val="bg1">
                          <a:lumMod val="50000"/>
                        </a:schemeClr>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15-9569-1445-AF06-746E42644F8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chemeClr val="bg1">
                        <a:lumMod val="50000"/>
                      </a:schemeClr>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'Investment List'!$D$9:$D$14</c:f>
              <c:strCache>
                <c:ptCount val="6"/>
                <c:pt idx="0">
                  <c:v>Crypto</c:v>
                </c:pt>
                <c:pt idx="1">
                  <c:v>Private Equity</c:v>
                </c:pt>
                <c:pt idx="2">
                  <c:v>Commercial Real Estate</c:v>
                </c:pt>
                <c:pt idx="3">
                  <c:v>Private Debt</c:v>
                </c:pt>
                <c:pt idx="4">
                  <c:v>Hedge Fund</c:v>
                </c:pt>
                <c:pt idx="5">
                  <c:v>Art</c:v>
                </c:pt>
              </c:strCache>
            </c:strRef>
          </c:cat>
          <c:val>
            <c:numRef>
              <c:f>'Investment List'!$I$9:$I$14</c:f>
              <c:numCache>
                <c:formatCode>_("$"* #,##0.00_);_("$"* \(#,##0.00\);_("$"* "-"??_);_(@_)</c:formatCode>
                <c:ptCount val="6"/>
                <c:pt idx="0">
                  <c:v>44000</c:v>
                </c:pt>
                <c:pt idx="1">
                  <c:v>885000</c:v>
                </c:pt>
                <c:pt idx="2">
                  <c:v>619000</c:v>
                </c:pt>
                <c:pt idx="3">
                  <c:v>365000</c:v>
                </c:pt>
                <c:pt idx="4">
                  <c:v>38500</c:v>
                </c:pt>
                <c:pt idx="5">
                  <c:v>37000</c:v>
                </c:pt>
              </c:numCache>
            </c:numRef>
          </c:val>
          <c:extLst>
            <c:ext xmlns:c16="http://schemas.microsoft.com/office/drawing/2014/chart" uri="{C3380CC4-5D6E-409C-BE32-E72D297353CC}">
              <c16:uniqueId val="{0000000F-9569-1445-AF06-746E42644F86}"/>
            </c:ext>
          </c:extLst>
        </c:ser>
        <c:dLbls>
          <c:dLblPos val="outEnd"/>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Cash Flow Position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'Transaction List'!$L$9</c:f>
              <c:strCache>
                <c:ptCount val="1"/>
                <c:pt idx="0">
                  <c:v>Contributions</c:v>
                </c:pt>
              </c:strCache>
            </c:strRef>
          </c:tx>
          <c:spPr>
            <a:solidFill>
              <a:srgbClr val="C00000"/>
            </a:solidFill>
            <a:ln>
              <a:solidFill>
                <a:srgbClr val="C00000"/>
              </a:solidFill>
            </a:ln>
            <a:effectLst/>
          </c:spPr>
          <c:invertIfNegative val="0"/>
          <c:cat>
            <c:strRef>
              <c:f>'Transaction List'!$K$10:$K$505</c:f>
              <c:strCache>
                <c:ptCount val="28"/>
                <c:pt idx="0">
                  <c:v>8/8/21</c:v>
                </c:pt>
                <c:pt idx="1">
                  <c:v>8/11/21</c:v>
                </c:pt>
                <c:pt idx="2">
                  <c:v>8/18/21</c:v>
                </c:pt>
                <c:pt idx="3">
                  <c:v>8/26/21</c:v>
                </c:pt>
                <c:pt idx="4">
                  <c:v>9/1/21</c:v>
                </c:pt>
                <c:pt idx="5">
                  <c:v>9/16/21</c:v>
                </c:pt>
                <c:pt idx="6">
                  <c:v>9/28/21</c:v>
                </c:pt>
                <c:pt idx="7">
                  <c:v>10/3/21</c:v>
                </c:pt>
                <c:pt idx="8">
                  <c:v>10/5/21</c:v>
                </c:pt>
                <c:pt idx="9">
                  <c:v>10/8/21</c:v>
                </c:pt>
                <c:pt idx="10">
                  <c:v>10/26/21</c:v>
                </c:pt>
                <c:pt idx="11">
                  <c:v>11/19/21</c:v>
                </c:pt>
                <c:pt idx="12">
                  <c:v>12/3/21</c:v>
                </c:pt>
                <c:pt idx="13">
                  <c:v>12/13/21</c:v>
                </c:pt>
                <c:pt idx="14">
                  <c:v>12/16/21</c:v>
                </c:pt>
                <c:pt idx="15">
                  <c:v>12/24/21</c:v>
                </c:pt>
                <c:pt idx="16">
                  <c:v>12/27/21</c:v>
                </c:pt>
                <c:pt idx="17">
                  <c:v>1/5/22</c:v>
                </c:pt>
                <c:pt idx="18">
                  <c:v>1/5/22</c:v>
                </c:pt>
                <c:pt idx="19">
                  <c:v>1/7/22</c:v>
                </c:pt>
                <c:pt idx="20">
                  <c:v>1/8/22</c:v>
                </c:pt>
                <c:pt idx="21">
                  <c:v>1/18/22</c:v>
                </c:pt>
                <c:pt idx="22">
                  <c:v>2/1/22</c:v>
                </c:pt>
                <c:pt idx="23">
                  <c:v>2/4/22</c:v>
                </c:pt>
                <c:pt idx="24">
                  <c:v>2/8/22</c:v>
                </c:pt>
                <c:pt idx="25">
                  <c:v>2/21/22</c:v>
                </c:pt>
                <c:pt idx="26">
                  <c:v>2/28/22</c:v>
                </c:pt>
                <c:pt idx="27">
                  <c:v>3/3/22</c:v>
                </c:pt>
              </c:strCache>
            </c:strRef>
          </c:cat>
          <c:val>
            <c:numRef>
              <c:f>'Transaction List'!$L$10:$L$505</c:f>
              <c:numCache>
                <c:formatCode>_("$"* #,##0_);_("$"* \(#,##0\);_("$"* "-"??_);_(@_)</c:formatCode>
                <c:ptCount val="496"/>
                <c:pt idx="0">
                  <c:v>-212000</c:v>
                </c:pt>
                <c:pt idx="1">
                  <c:v>-25000</c:v>
                </c:pt>
                <c:pt idx="2">
                  <c:v>-113000</c:v>
                </c:pt>
                <c:pt idx="3">
                  <c:v>-15000</c:v>
                </c:pt>
                <c:pt idx="4">
                  <c:v>-84000</c:v>
                </c:pt>
                <c:pt idx="5">
                  <c:v>-98000</c:v>
                </c:pt>
                <c:pt idx="6">
                  <c:v>-386000</c:v>
                </c:pt>
                <c:pt idx="7">
                  <c:v>0</c:v>
                </c:pt>
                <c:pt idx="8">
                  <c:v>0</c:v>
                </c:pt>
                <c:pt idx="9">
                  <c:v>0</c:v>
                </c:pt>
                <c:pt idx="10">
                  <c:v>0</c:v>
                </c:pt>
                <c:pt idx="11">
                  <c:v>-48000</c:v>
                </c:pt>
                <c:pt idx="12">
                  <c:v>-318000</c:v>
                </c:pt>
                <c:pt idx="13">
                  <c:v>-73000</c:v>
                </c:pt>
                <c:pt idx="14">
                  <c:v>0</c:v>
                </c:pt>
                <c:pt idx="15">
                  <c:v>0</c:v>
                </c:pt>
                <c:pt idx="16">
                  <c:v>-15000</c:v>
                </c:pt>
                <c:pt idx="17">
                  <c:v>0</c:v>
                </c:pt>
                <c:pt idx="18">
                  <c:v>0</c:v>
                </c:pt>
                <c:pt idx="19">
                  <c:v>0</c:v>
                </c:pt>
                <c:pt idx="20">
                  <c:v>0</c:v>
                </c:pt>
                <c:pt idx="21">
                  <c:v>-279000</c:v>
                </c:pt>
                <c:pt idx="22">
                  <c:v>-20000</c:v>
                </c:pt>
                <c:pt idx="23">
                  <c:v>0</c:v>
                </c:pt>
                <c:pt idx="24">
                  <c:v>-91000</c:v>
                </c:pt>
                <c:pt idx="25">
                  <c:v>-177000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numCache>
            </c:numRef>
          </c:val>
          <c:extLst>
            <c:ext xmlns:c16="http://schemas.microsoft.com/office/drawing/2014/chart" uri="{C3380CC4-5D6E-409C-BE32-E72D297353CC}">
              <c16:uniqueId val="{00000000-8354-864E-94C7-59DEE8E6A114}"/>
            </c:ext>
          </c:extLst>
        </c:ser>
        <c:ser>
          <c:idx val="1"/>
          <c:order val="1"/>
          <c:tx>
            <c:strRef>
              <c:f>'Transaction List'!$M$9</c:f>
              <c:strCache>
                <c:ptCount val="1"/>
                <c:pt idx="0">
                  <c:v>Distributions</c:v>
                </c:pt>
              </c:strCache>
            </c:strRef>
          </c:tx>
          <c:spPr>
            <a:solidFill>
              <a:srgbClr val="00B050"/>
            </a:solidFill>
            <a:ln>
              <a:solidFill>
                <a:srgbClr val="00B050"/>
              </a:solidFill>
            </a:ln>
            <a:effectLst/>
          </c:spPr>
          <c:invertIfNegative val="0"/>
          <c:cat>
            <c:strRef>
              <c:f>'Transaction List'!$K$10:$K$505</c:f>
              <c:strCache>
                <c:ptCount val="28"/>
                <c:pt idx="0">
                  <c:v>8/8/21</c:v>
                </c:pt>
                <c:pt idx="1">
                  <c:v>8/11/21</c:v>
                </c:pt>
                <c:pt idx="2">
                  <c:v>8/18/21</c:v>
                </c:pt>
                <c:pt idx="3">
                  <c:v>8/26/21</c:v>
                </c:pt>
                <c:pt idx="4">
                  <c:v>9/1/21</c:v>
                </c:pt>
                <c:pt idx="5">
                  <c:v>9/16/21</c:v>
                </c:pt>
                <c:pt idx="6">
                  <c:v>9/28/21</c:v>
                </c:pt>
                <c:pt idx="7">
                  <c:v>10/3/21</c:v>
                </c:pt>
                <c:pt idx="8">
                  <c:v>10/5/21</c:v>
                </c:pt>
                <c:pt idx="9">
                  <c:v>10/8/21</c:v>
                </c:pt>
                <c:pt idx="10">
                  <c:v>10/26/21</c:v>
                </c:pt>
                <c:pt idx="11">
                  <c:v>11/19/21</c:v>
                </c:pt>
                <c:pt idx="12">
                  <c:v>12/3/21</c:v>
                </c:pt>
                <c:pt idx="13">
                  <c:v>12/13/21</c:v>
                </c:pt>
                <c:pt idx="14">
                  <c:v>12/16/21</c:v>
                </c:pt>
                <c:pt idx="15">
                  <c:v>12/24/21</c:v>
                </c:pt>
                <c:pt idx="16">
                  <c:v>12/27/21</c:v>
                </c:pt>
                <c:pt idx="17">
                  <c:v>1/5/22</c:v>
                </c:pt>
                <c:pt idx="18">
                  <c:v>1/5/22</c:v>
                </c:pt>
                <c:pt idx="19">
                  <c:v>1/7/22</c:v>
                </c:pt>
                <c:pt idx="20">
                  <c:v>1/8/22</c:v>
                </c:pt>
                <c:pt idx="21">
                  <c:v>1/18/22</c:v>
                </c:pt>
                <c:pt idx="22">
                  <c:v>2/1/22</c:v>
                </c:pt>
                <c:pt idx="23">
                  <c:v>2/4/22</c:v>
                </c:pt>
                <c:pt idx="24">
                  <c:v>2/8/22</c:v>
                </c:pt>
                <c:pt idx="25">
                  <c:v>2/21/22</c:v>
                </c:pt>
                <c:pt idx="26">
                  <c:v>2/28/22</c:v>
                </c:pt>
                <c:pt idx="27">
                  <c:v>3/3/22</c:v>
                </c:pt>
              </c:strCache>
            </c:strRef>
          </c:cat>
          <c:val>
            <c:numRef>
              <c:f>'Transaction List'!$M$10:$M$505</c:f>
              <c:numCache>
                <c:formatCode>_("$"* #,##0_);_("$"* \(#,##0\);_("$"* "-"??_);_(@_)</c:formatCode>
                <c:ptCount val="496"/>
                <c:pt idx="0">
                  <c:v>0</c:v>
                </c:pt>
                <c:pt idx="1">
                  <c:v>0</c:v>
                </c:pt>
                <c:pt idx="2">
                  <c:v>0</c:v>
                </c:pt>
                <c:pt idx="3">
                  <c:v>0</c:v>
                </c:pt>
                <c:pt idx="4">
                  <c:v>0</c:v>
                </c:pt>
                <c:pt idx="5">
                  <c:v>0</c:v>
                </c:pt>
                <c:pt idx="6">
                  <c:v>0</c:v>
                </c:pt>
                <c:pt idx="7">
                  <c:v>0</c:v>
                </c:pt>
                <c:pt idx="8">
                  <c:v>0</c:v>
                </c:pt>
                <c:pt idx="9">
                  <c:v>0</c:v>
                </c:pt>
                <c:pt idx="10">
                  <c:v>14000</c:v>
                </c:pt>
                <c:pt idx="11">
                  <c:v>0</c:v>
                </c:pt>
                <c:pt idx="12">
                  <c:v>0</c:v>
                </c:pt>
                <c:pt idx="13">
                  <c:v>0</c:v>
                </c:pt>
                <c:pt idx="14">
                  <c:v>42000</c:v>
                </c:pt>
                <c:pt idx="15">
                  <c:v>31000</c:v>
                </c:pt>
                <c:pt idx="16">
                  <c:v>0</c:v>
                </c:pt>
                <c:pt idx="17">
                  <c:v>0</c:v>
                </c:pt>
                <c:pt idx="18">
                  <c:v>0</c:v>
                </c:pt>
                <c:pt idx="19">
                  <c:v>0</c:v>
                </c:pt>
                <c:pt idx="20">
                  <c:v>0</c:v>
                </c:pt>
                <c:pt idx="21">
                  <c:v>0</c:v>
                </c:pt>
                <c:pt idx="22">
                  <c:v>0</c:v>
                </c:pt>
                <c:pt idx="23">
                  <c:v>8000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numCache>
            </c:numRef>
          </c:val>
          <c:extLst>
            <c:ext xmlns:c16="http://schemas.microsoft.com/office/drawing/2014/chart" uri="{C3380CC4-5D6E-409C-BE32-E72D297353CC}">
              <c16:uniqueId val="{00000001-8354-864E-94C7-59DEE8E6A114}"/>
            </c:ext>
          </c:extLst>
        </c:ser>
        <c:dLbls>
          <c:showLegendKey val="0"/>
          <c:showVal val="0"/>
          <c:showCatName val="0"/>
          <c:showSerName val="0"/>
          <c:showPercent val="0"/>
          <c:showBubbleSize val="0"/>
        </c:dLbls>
        <c:gapWidth val="25"/>
        <c:axId val="402025199"/>
        <c:axId val="1795250464"/>
      </c:barChart>
      <c:lineChart>
        <c:grouping val="standard"/>
        <c:varyColors val="0"/>
        <c:ser>
          <c:idx val="2"/>
          <c:order val="2"/>
          <c:tx>
            <c:strRef>
              <c:f>'Transaction List'!$N$9</c:f>
              <c:strCache>
                <c:ptCount val="1"/>
                <c:pt idx="0">
                  <c:v>Cash Flow Position</c:v>
                </c:pt>
              </c:strCache>
            </c:strRef>
          </c:tx>
          <c:spPr>
            <a:ln w="28575" cap="rnd">
              <a:solidFill>
                <a:schemeClr val="accent3"/>
              </a:solidFill>
              <a:round/>
            </a:ln>
            <a:effectLst/>
          </c:spPr>
          <c:marker>
            <c:symbol val="none"/>
          </c:marker>
          <c:cat>
            <c:strRef>
              <c:f>'Transaction List'!$K$10:$K$505</c:f>
              <c:strCache>
                <c:ptCount val="28"/>
                <c:pt idx="0">
                  <c:v>8/8/21</c:v>
                </c:pt>
                <c:pt idx="1">
                  <c:v>8/11/21</c:v>
                </c:pt>
                <c:pt idx="2">
                  <c:v>8/18/21</c:v>
                </c:pt>
                <c:pt idx="3">
                  <c:v>8/26/21</c:v>
                </c:pt>
                <c:pt idx="4">
                  <c:v>9/1/21</c:v>
                </c:pt>
                <c:pt idx="5">
                  <c:v>9/16/21</c:v>
                </c:pt>
                <c:pt idx="6">
                  <c:v>9/28/21</c:v>
                </c:pt>
                <c:pt idx="7">
                  <c:v>10/3/21</c:v>
                </c:pt>
                <c:pt idx="8">
                  <c:v>10/5/21</c:v>
                </c:pt>
                <c:pt idx="9">
                  <c:v>10/8/21</c:v>
                </c:pt>
                <c:pt idx="10">
                  <c:v>10/26/21</c:v>
                </c:pt>
                <c:pt idx="11">
                  <c:v>11/19/21</c:v>
                </c:pt>
                <c:pt idx="12">
                  <c:v>12/3/21</c:v>
                </c:pt>
                <c:pt idx="13">
                  <c:v>12/13/21</c:v>
                </c:pt>
                <c:pt idx="14">
                  <c:v>12/16/21</c:v>
                </c:pt>
                <c:pt idx="15">
                  <c:v>12/24/21</c:v>
                </c:pt>
                <c:pt idx="16">
                  <c:v>12/27/21</c:v>
                </c:pt>
                <c:pt idx="17">
                  <c:v>1/5/22</c:v>
                </c:pt>
                <c:pt idx="18">
                  <c:v>1/5/22</c:v>
                </c:pt>
                <c:pt idx="19">
                  <c:v>1/7/22</c:v>
                </c:pt>
                <c:pt idx="20">
                  <c:v>1/8/22</c:v>
                </c:pt>
                <c:pt idx="21">
                  <c:v>1/18/22</c:v>
                </c:pt>
                <c:pt idx="22">
                  <c:v>2/1/22</c:v>
                </c:pt>
                <c:pt idx="23">
                  <c:v>2/4/22</c:v>
                </c:pt>
                <c:pt idx="24">
                  <c:v>2/8/22</c:v>
                </c:pt>
                <c:pt idx="25">
                  <c:v>2/21/22</c:v>
                </c:pt>
                <c:pt idx="26">
                  <c:v>2/28/22</c:v>
                </c:pt>
                <c:pt idx="27">
                  <c:v>3/3/22</c:v>
                </c:pt>
              </c:strCache>
            </c:strRef>
          </c:cat>
          <c:val>
            <c:numRef>
              <c:f>'Transaction List'!$N$10:$N$505</c:f>
              <c:numCache>
                <c:formatCode>_("$"* #,##0_);_("$"* \(#,##0\);_("$"* "-"??_);_(@_)</c:formatCode>
                <c:ptCount val="496"/>
                <c:pt idx="0">
                  <c:v>-212000</c:v>
                </c:pt>
                <c:pt idx="1">
                  <c:v>-237000</c:v>
                </c:pt>
                <c:pt idx="2">
                  <c:v>-350000</c:v>
                </c:pt>
                <c:pt idx="3">
                  <c:v>-365000</c:v>
                </c:pt>
                <c:pt idx="4">
                  <c:v>-449000</c:v>
                </c:pt>
                <c:pt idx="5">
                  <c:v>-547000</c:v>
                </c:pt>
                <c:pt idx="6">
                  <c:v>-933000</c:v>
                </c:pt>
                <c:pt idx="7">
                  <c:v>-933000</c:v>
                </c:pt>
                <c:pt idx="8">
                  <c:v>-933000</c:v>
                </c:pt>
                <c:pt idx="9">
                  <c:v>-933000</c:v>
                </c:pt>
                <c:pt idx="10">
                  <c:v>-919000</c:v>
                </c:pt>
                <c:pt idx="11">
                  <c:v>-967000</c:v>
                </c:pt>
                <c:pt idx="12">
                  <c:v>-1285000</c:v>
                </c:pt>
                <c:pt idx="13">
                  <c:v>-1358000</c:v>
                </c:pt>
                <c:pt idx="14">
                  <c:v>-1316000</c:v>
                </c:pt>
                <c:pt idx="15">
                  <c:v>-1285000</c:v>
                </c:pt>
                <c:pt idx="16">
                  <c:v>-1300000</c:v>
                </c:pt>
                <c:pt idx="17">
                  <c:v>-1300000</c:v>
                </c:pt>
                <c:pt idx="18">
                  <c:v>-1300000</c:v>
                </c:pt>
                <c:pt idx="19">
                  <c:v>-1300000</c:v>
                </c:pt>
                <c:pt idx="20">
                  <c:v>-1300000</c:v>
                </c:pt>
                <c:pt idx="21">
                  <c:v>-1579000</c:v>
                </c:pt>
                <c:pt idx="22">
                  <c:v>-1599000</c:v>
                </c:pt>
                <c:pt idx="23">
                  <c:v>-1591000</c:v>
                </c:pt>
                <c:pt idx="24">
                  <c:v>-1682000</c:v>
                </c:pt>
                <c:pt idx="25">
                  <c:v>-1859000</c:v>
                </c:pt>
                <c:pt idx="26">
                  <c:v>-1859000</c:v>
                </c:pt>
                <c:pt idx="27">
                  <c:v>-1859000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numCache>
            </c:numRef>
          </c:val>
          <c:smooth val="0"/>
          <c:extLst>
            <c:ext xmlns:c16="http://schemas.microsoft.com/office/drawing/2014/chart" uri="{C3380CC4-5D6E-409C-BE32-E72D297353CC}">
              <c16:uniqueId val="{00000002-8354-864E-94C7-59DEE8E6A114}"/>
            </c:ext>
          </c:extLst>
        </c:ser>
        <c:ser>
          <c:idx val="3"/>
          <c:order val="3"/>
          <c:tx>
            <c:strRef>
              <c:f>'Transaction List'!$O$9</c:f>
              <c:strCache>
                <c:ptCount val="1"/>
                <c:pt idx="0">
                  <c:v>Current Value</c:v>
                </c:pt>
              </c:strCache>
            </c:strRef>
          </c:tx>
          <c:spPr>
            <a:ln w="12700" cap="rnd">
              <a:solidFill>
                <a:schemeClr val="accent1"/>
              </a:solidFill>
              <a:prstDash val="dash"/>
              <a:round/>
            </a:ln>
            <a:effectLst/>
          </c:spPr>
          <c:marker>
            <c:symbol val="none"/>
          </c:marker>
          <c:cat>
            <c:strRef>
              <c:f>'Transaction List'!$K$10:$K$505</c:f>
              <c:strCache>
                <c:ptCount val="28"/>
                <c:pt idx="0">
                  <c:v>8/8/21</c:v>
                </c:pt>
                <c:pt idx="1">
                  <c:v>8/11/21</c:v>
                </c:pt>
                <c:pt idx="2">
                  <c:v>8/18/21</c:v>
                </c:pt>
                <c:pt idx="3">
                  <c:v>8/26/21</c:v>
                </c:pt>
                <c:pt idx="4">
                  <c:v>9/1/21</c:v>
                </c:pt>
                <c:pt idx="5">
                  <c:v>9/16/21</c:v>
                </c:pt>
                <c:pt idx="6">
                  <c:v>9/28/21</c:v>
                </c:pt>
                <c:pt idx="7">
                  <c:v>10/3/21</c:v>
                </c:pt>
                <c:pt idx="8">
                  <c:v>10/5/21</c:v>
                </c:pt>
                <c:pt idx="9">
                  <c:v>10/8/21</c:v>
                </c:pt>
                <c:pt idx="10">
                  <c:v>10/26/21</c:v>
                </c:pt>
                <c:pt idx="11">
                  <c:v>11/19/21</c:v>
                </c:pt>
                <c:pt idx="12">
                  <c:v>12/3/21</c:v>
                </c:pt>
                <c:pt idx="13">
                  <c:v>12/13/21</c:v>
                </c:pt>
                <c:pt idx="14">
                  <c:v>12/16/21</c:v>
                </c:pt>
                <c:pt idx="15">
                  <c:v>12/24/21</c:v>
                </c:pt>
                <c:pt idx="16">
                  <c:v>12/27/21</c:v>
                </c:pt>
                <c:pt idx="17">
                  <c:v>1/5/22</c:v>
                </c:pt>
                <c:pt idx="18">
                  <c:v>1/5/22</c:v>
                </c:pt>
                <c:pt idx="19">
                  <c:v>1/7/22</c:v>
                </c:pt>
                <c:pt idx="20">
                  <c:v>1/8/22</c:v>
                </c:pt>
                <c:pt idx="21">
                  <c:v>1/18/22</c:v>
                </c:pt>
                <c:pt idx="22">
                  <c:v>2/1/22</c:v>
                </c:pt>
                <c:pt idx="23">
                  <c:v>2/4/22</c:v>
                </c:pt>
                <c:pt idx="24">
                  <c:v>2/8/22</c:v>
                </c:pt>
                <c:pt idx="25">
                  <c:v>2/21/22</c:v>
                </c:pt>
                <c:pt idx="26">
                  <c:v>2/28/22</c:v>
                </c:pt>
                <c:pt idx="27">
                  <c:v>3/3/22</c:v>
                </c:pt>
              </c:strCache>
            </c:strRef>
          </c:cat>
          <c:val>
            <c:numRef>
              <c:f>'Transaction List'!$O$10:$O$505</c:f>
              <c:numCache>
                <c:formatCode>_("$"* #,##0_);_("$"* \(#,##0\);_("$"* "-"??_);_(@_)</c:formatCode>
                <c:ptCount val="496"/>
                <c:pt idx="0">
                  <c:v>1988500</c:v>
                </c:pt>
                <c:pt idx="1">
                  <c:v>1988500</c:v>
                </c:pt>
                <c:pt idx="2">
                  <c:v>1988500</c:v>
                </c:pt>
                <c:pt idx="3">
                  <c:v>1988500</c:v>
                </c:pt>
                <c:pt idx="4">
                  <c:v>1988500</c:v>
                </c:pt>
                <c:pt idx="5">
                  <c:v>1988500</c:v>
                </c:pt>
                <c:pt idx="6">
                  <c:v>1988500</c:v>
                </c:pt>
                <c:pt idx="7">
                  <c:v>1988500</c:v>
                </c:pt>
                <c:pt idx="8">
                  <c:v>1988500</c:v>
                </c:pt>
                <c:pt idx="9">
                  <c:v>1988500</c:v>
                </c:pt>
                <c:pt idx="10">
                  <c:v>1988500</c:v>
                </c:pt>
                <c:pt idx="11">
                  <c:v>1988500</c:v>
                </c:pt>
                <c:pt idx="12">
                  <c:v>1988500</c:v>
                </c:pt>
                <c:pt idx="13">
                  <c:v>1988500</c:v>
                </c:pt>
                <c:pt idx="14">
                  <c:v>1988500</c:v>
                </c:pt>
                <c:pt idx="15">
                  <c:v>1988500</c:v>
                </c:pt>
                <c:pt idx="16">
                  <c:v>1988500</c:v>
                </c:pt>
                <c:pt idx="17">
                  <c:v>1988500</c:v>
                </c:pt>
                <c:pt idx="18">
                  <c:v>1988500</c:v>
                </c:pt>
                <c:pt idx="19">
                  <c:v>1988500</c:v>
                </c:pt>
                <c:pt idx="20">
                  <c:v>1988500</c:v>
                </c:pt>
                <c:pt idx="21">
                  <c:v>1988500</c:v>
                </c:pt>
                <c:pt idx="22">
                  <c:v>1988500</c:v>
                </c:pt>
                <c:pt idx="23">
                  <c:v>1988500</c:v>
                </c:pt>
                <c:pt idx="24">
                  <c:v>1988500</c:v>
                </c:pt>
                <c:pt idx="25">
                  <c:v>1988500</c:v>
                </c:pt>
                <c:pt idx="26">
                  <c:v>1988500</c:v>
                </c:pt>
                <c:pt idx="27">
                  <c:v>1988500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numCache>
            </c:numRef>
          </c:val>
          <c:smooth val="0"/>
          <c:extLst>
            <c:ext xmlns:c16="http://schemas.microsoft.com/office/drawing/2014/chart" uri="{C3380CC4-5D6E-409C-BE32-E72D297353CC}">
              <c16:uniqueId val="{00000003-8354-864E-94C7-59DEE8E6A114}"/>
            </c:ext>
          </c:extLst>
        </c:ser>
        <c:dLbls>
          <c:showLegendKey val="0"/>
          <c:showVal val="0"/>
          <c:showCatName val="0"/>
          <c:showSerName val="0"/>
          <c:showPercent val="0"/>
          <c:showBubbleSize val="0"/>
        </c:dLbls>
        <c:marker val="1"/>
        <c:smooth val="0"/>
        <c:axId val="402025199"/>
        <c:axId val="1795250464"/>
      </c:lineChart>
      <c:dateAx>
        <c:axId val="402025199"/>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Date</a:t>
                </a:r>
              </a:p>
            </c:rich>
          </c:tx>
          <c:layout>
            <c:manualLayout>
              <c:xMode val="edge"/>
              <c:yMode val="edge"/>
              <c:x val="0.48972503836381481"/>
              <c:y val="0.8344595287658008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m/d/yy" sourceLinked="0"/>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5250464"/>
        <c:crosses val="autoZero"/>
        <c:auto val="1"/>
        <c:lblOffset val="100"/>
        <c:baseTimeUnit val="days"/>
        <c:majorUnit val="3"/>
        <c:majorTimeUnit val="months"/>
        <c:minorUnit val="10"/>
      </c:dateAx>
      <c:valAx>
        <c:axId val="1795250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Amount</a:t>
                </a:r>
              </a:p>
            </c:rich>
          </c:tx>
          <c:layout>
            <c:manualLayout>
              <c:xMode val="edge"/>
              <c:yMode val="edge"/>
              <c:x val="1.6666666666666666E-2"/>
              <c:y val="0.4280595654709827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2025199"/>
        <c:crosses val="autoZero"/>
        <c:crossBetween val="between"/>
      </c:valAx>
      <c:spPr>
        <a:noFill/>
        <a:ln>
          <a:noFill/>
        </a:ln>
        <a:effectLst/>
      </c:spPr>
    </c:plotArea>
    <c:legend>
      <c:legendPos val="b"/>
      <c:layout>
        <c:manualLayout>
          <c:xMode val="edge"/>
          <c:yMode val="edge"/>
          <c:x val="0.18657077809363287"/>
          <c:y val="0.91235586930943979"/>
          <c:w val="0.6556123116399587"/>
          <c:h val="6.465562494343379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altexchange.co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altexchange.com/" TargetMode="Externa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3.xml"/><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altexchange.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altexchange.com/"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altexchange.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685800</xdr:colOff>
      <xdr:row>3</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252C2C0D-D18B-494C-A336-2F7F854DB6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3200" y="203200"/>
          <a:ext cx="1828800" cy="406400"/>
        </a:xfrm>
        <a:prstGeom prst="rect">
          <a:avLst/>
        </a:prstGeom>
      </xdr:spPr>
    </xdr:pic>
    <xdr:clientData/>
  </xdr:twoCellAnchor>
  <xdr:twoCellAnchor editAs="oneCell">
    <xdr:from>
      <xdr:col>7</xdr:col>
      <xdr:colOff>156972</xdr:colOff>
      <xdr:row>23</xdr:row>
      <xdr:rowOff>114300</xdr:rowOff>
    </xdr:from>
    <xdr:to>
      <xdr:col>8</xdr:col>
      <xdr:colOff>200152</xdr:colOff>
      <xdr:row>26</xdr:row>
      <xdr:rowOff>190500</xdr:rowOff>
    </xdr:to>
    <xdr:pic>
      <xdr:nvPicPr>
        <xdr:cNvPr id="4" name="Picture 3">
          <a:extLst>
            <a:ext uri="{FF2B5EF4-FFF2-40B4-BE49-F238E27FC236}">
              <a16:creationId xmlns:a16="http://schemas.microsoft.com/office/drawing/2014/main" id="{A7EBA0AE-37EA-2A4D-A021-6441D6CBAF27}"/>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55" r="12192" b="12903"/>
        <a:stretch/>
      </xdr:blipFill>
      <xdr:spPr>
        <a:xfrm>
          <a:off x="3154172" y="8636000"/>
          <a:ext cx="868680" cy="685800"/>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7</xdr:row>
      <xdr:rowOff>0</xdr:rowOff>
    </xdr:from>
    <xdr:to>
      <xdr:col>12</xdr:col>
      <xdr:colOff>458694</xdr:colOff>
      <xdr:row>19</xdr:row>
      <xdr:rowOff>197223</xdr:rowOff>
    </xdr:to>
    <xdr:graphicFrame macro="">
      <xdr:nvGraphicFramePr>
        <xdr:cNvPr id="2" name="Chart 1">
          <a:extLst>
            <a:ext uri="{FF2B5EF4-FFF2-40B4-BE49-F238E27FC236}">
              <a16:creationId xmlns:a16="http://schemas.microsoft.com/office/drawing/2014/main" id="{EF0509CE-B5EB-9D4A-BAD3-56940FE5CA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21</xdr:row>
      <xdr:rowOff>50800</xdr:rowOff>
    </xdr:from>
    <xdr:to>
      <xdr:col>12</xdr:col>
      <xdr:colOff>458694</xdr:colOff>
      <xdr:row>34</xdr:row>
      <xdr:rowOff>74706</xdr:rowOff>
    </xdr:to>
    <xdr:graphicFrame macro="">
      <xdr:nvGraphicFramePr>
        <xdr:cNvPr id="3" name="Chart 2">
          <a:extLst>
            <a:ext uri="{FF2B5EF4-FFF2-40B4-BE49-F238E27FC236}">
              <a16:creationId xmlns:a16="http://schemas.microsoft.com/office/drawing/2014/main" id="{E77C305E-C839-2047-A3D2-6141A09D1F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1</xdr:row>
      <xdr:rowOff>0</xdr:rowOff>
    </xdr:from>
    <xdr:to>
      <xdr:col>2</xdr:col>
      <xdr:colOff>1625600</xdr:colOff>
      <xdr:row>3</xdr:row>
      <xdr:rowOff>0</xdr:rowOff>
    </xdr:to>
    <xdr:pic>
      <xdr:nvPicPr>
        <xdr:cNvPr id="7" name="Picture 6">
          <a:hlinkClick xmlns:r="http://schemas.openxmlformats.org/officeDocument/2006/relationships" r:id="rId3"/>
          <a:extLst>
            <a:ext uri="{FF2B5EF4-FFF2-40B4-BE49-F238E27FC236}">
              <a16:creationId xmlns:a16="http://schemas.microsoft.com/office/drawing/2014/main" id="{D06A31A3-7A90-AE48-BF0B-73D91613E7B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03200" y="203200"/>
          <a:ext cx="1828800" cy="406400"/>
        </a:xfrm>
        <a:prstGeom prst="rect">
          <a:avLst/>
        </a:prstGeom>
      </xdr:spPr>
    </xdr:pic>
    <xdr:clientData/>
  </xdr:twoCellAnchor>
  <xdr:twoCellAnchor>
    <xdr:from>
      <xdr:col>2</xdr:col>
      <xdr:colOff>0</xdr:colOff>
      <xdr:row>18</xdr:row>
      <xdr:rowOff>0</xdr:rowOff>
    </xdr:from>
    <xdr:to>
      <xdr:col>7</xdr:col>
      <xdr:colOff>0</xdr:colOff>
      <xdr:row>34</xdr:row>
      <xdr:rowOff>63500</xdr:rowOff>
    </xdr:to>
    <xdr:graphicFrame macro="">
      <xdr:nvGraphicFramePr>
        <xdr:cNvPr id="10" name="Chart 9">
          <a:extLst>
            <a:ext uri="{FF2B5EF4-FFF2-40B4-BE49-F238E27FC236}">
              <a16:creationId xmlns:a16="http://schemas.microsoft.com/office/drawing/2014/main" id="{C6661A70-D48F-4C48-805E-E8E104089F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1625600</xdr:colOff>
      <xdr:row>3</xdr:row>
      <xdr:rowOff>0</xdr:rowOff>
    </xdr:to>
    <xdr:pic>
      <xdr:nvPicPr>
        <xdr:cNvPr id="6" name="Picture 5">
          <a:hlinkClick xmlns:r="http://schemas.openxmlformats.org/officeDocument/2006/relationships" r:id="rId1"/>
          <a:extLst>
            <a:ext uri="{FF2B5EF4-FFF2-40B4-BE49-F238E27FC236}">
              <a16:creationId xmlns:a16="http://schemas.microsoft.com/office/drawing/2014/main" id="{D614237C-2F49-2341-856E-3045BCE4CD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3200" y="203200"/>
          <a:ext cx="1828800" cy="406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800100</xdr:colOff>
      <xdr:row>3</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30379E32-09A6-6641-968F-18554EC707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3200" y="203200"/>
          <a:ext cx="1828800" cy="406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825500</xdr:colOff>
      <xdr:row>3</xdr:row>
      <xdr:rowOff>0</xdr:rowOff>
    </xdr:to>
    <xdr:pic>
      <xdr:nvPicPr>
        <xdr:cNvPr id="5" name="Picture 4">
          <a:hlinkClick xmlns:r="http://schemas.openxmlformats.org/officeDocument/2006/relationships" r:id="rId1"/>
          <a:extLst>
            <a:ext uri="{FF2B5EF4-FFF2-40B4-BE49-F238E27FC236}">
              <a16:creationId xmlns:a16="http://schemas.microsoft.com/office/drawing/2014/main" id="{3B899D6A-0A31-FD4E-B35A-92AEBD324F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3200" y="203200"/>
          <a:ext cx="1828800" cy="4064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216DCD-22C9-5B4D-B0C5-B15F9CA5FED1}" name="InvestTable" displayName="InvestTable" ref="C8:Q14" headerRowDxfId="31" dataDxfId="30" dataCellStyle="Percent">
  <autoFilter ref="C8:Q14" xr:uid="{B6216DCD-22C9-5B4D-B0C5-B15F9CA5FED1}"/>
  <tableColumns count="15">
    <tableColumn id="1" xr3:uid="{12703FBA-E842-6642-A495-872246D3DC87}" name="Fund Name" totalsRowLabel="Total" dataDxfId="29"/>
    <tableColumn id="2" xr3:uid="{3CC0420C-B857-1844-A03C-DF8D8BAD73A8}" name="Asset Class" dataDxfId="28"/>
    <tableColumn id="15" xr3:uid="{C770D31E-4F68-D54D-8AD7-0D9EAFC23D5B}" name="Inception Date" dataDxfId="27">
      <calculatedColumnFormula array="1">MIN( IF( TransTable[Fund Name] = InvestTable[[#This Row],[Fund Name]], TransTable[Date]))</calculatedColumnFormula>
    </tableColumn>
    <tableColumn id="3" xr3:uid="{C26FC598-0F9A-3947-9BE0-346AA051E8B5}" name="Commitment" totalsRowFunction="custom" dataDxfId="26" dataCellStyle="Currency">
      <totalsRowFormula>SUM(InvestTable[Commitment])</totalsRowFormula>
    </tableColumn>
    <tableColumn id="4" xr3:uid="{83D39128-7FD8-9F48-B554-992E1D167E1A}" name="Contributions to Date" totalsRowFunction="custom" dataDxfId="25" dataCellStyle="Currency">
      <calculatedColumnFormula>ABS(SUMIFS(TransTable[Amount], TransTable[Transaction Type], "Contribution", TransTable[Fund Name], InvestTable[[#This Row],[Fund Name]]))</calculatedColumnFormula>
      <totalsRowFormula>SUM(InvestTable[Contributions to Date])</totalsRowFormula>
    </tableColumn>
    <tableColumn id="5" xr3:uid="{03033417-833B-A646-9031-948CEEEC1300}" name="Distributions to Date" totalsRowFunction="custom" dataDxfId="24" dataCellStyle="Currency">
      <calculatedColumnFormula>SUMIFS(TransTable[Amount], TransTable[Transaction Type], "Distribution", TransTable[Fund Name], InvestTable[[#This Row],[Fund Name]])</calculatedColumnFormula>
      <totalsRowFormula>SUM(InvestTable[Distributions to Date])</totalsRowFormula>
    </tableColumn>
    <tableColumn id="8" xr3:uid="{07C2B1E3-BFF6-6D40-A783-C780E50837A3}" name="Expected Valuation" dataDxfId="22" totalsRowDxfId="23" dataCellStyle="Currency">
      <calculatedColumnFormula array="1">SUMIFS(TransTable[Amount], TransTable[Date], MAX( IF( TransTable[Fund Name] = InvestTable[[#This Row],[Fund Name]], IF( TransTable[Transaction Type] = "Valuation", TransTable[Date]))), TransTable[Fund Name], InvestTable[[#This Row],[Fund Name]], TransTable[Transaction Type], "Valuation") - SUMIFS(TransTable[Amount], TransTable[Date], "&gt;" &amp; MAX( IF( TransTable[Fund Name] = InvestTable[[#This Row],[Fund Name]], IF( TransTable[Transaction Type] = "Valuation", TransTable[Date]))), TransTable[Fund Name], InvestTable[[#This Row],[Fund Name]])</calculatedColumnFormula>
    </tableColumn>
    <tableColumn id="12" xr3:uid="{D728407C-2B1A-2843-86E9-98F5C2E7FBE3}" name="Portfolio %" dataDxfId="21" dataCellStyle="Percent">
      <calculatedColumnFormula>InvestTable[[#This Row],[Expected Valuation]]/SUM(InvestTable[Expected Valuation])</calculatedColumnFormula>
    </tableColumn>
    <tableColumn id="11" xr3:uid="{EE23C41D-BD5B-6A42-A9A6-209B060DC2FD}" name="MOIC" totalsRowFunction="custom" dataDxfId="19" totalsRowDxfId="20" dataCellStyle="Comma">
      <calculatedColumnFormula>IFERROR((InvestTable[[#This Row],[Expected Valuation]]+InvestTable[[#This Row],[Distributions to Date]])/InvestTable[[#This Row],[Contributions to Date]], 0)</calculatedColumnFormula>
      <totalsRowFormula>SUMPRODUCT(InvestTable[MOIC], InvestTable[Contributions to Date])/InvestTable[[#Totals],[Contributions to Date]]</totalsRowFormula>
    </tableColumn>
    <tableColumn id="10" xr3:uid="{5A244FD2-25BD-3946-A743-06D398A677B6}" name="DPI" totalsRowFunction="custom" dataDxfId="17" totalsRowDxfId="18" dataCellStyle="Comma">
      <calculatedColumnFormula>IFERROR(InvestTable[[#This Row],[Distributions to Date]]/InvestTable[[#This Row],[Contributions to Date]], 0)</calculatedColumnFormula>
      <totalsRowFormula>SUMPRODUCT(InvestTable[DPI], InvestTable[Contributions to Date])/InvestTable[[#Totals],[Contributions to Date]]</totalsRowFormula>
    </tableColumn>
    <tableColumn id="9" xr3:uid="{8B368336-8219-3147-A745-ED413613319E}" name="RVPI" totalsRowFunction="custom" dataDxfId="15" totalsRowDxfId="16" dataCellStyle="Comma">
      <calculatedColumnFormula>IFERROR(InvestTable[[#This Row],[Expected Valuation]]/InvestTable[[#This Row],[Contributions to Date]], 0)</calculatedColumnFormula>
      <totalsRowFormula>SUMPRODUCT(InvestTable[RVPI], InvestTable[Contributions to Date])/InvestTable[[#Totals],[Contributions to Date]]</totalsRowFormula>
    </tableColumn>
    <tableColumn id="14" xr3:uid="{0B04450F-4CE0-5D4F-8B56-4A2A3F6BB463}" name="Total Return Since Inception" dataDxfId="13" totalsRowDxfId="14" dataCellStyle="Percent">
      <calculatedColumnFormula>IFERROR( (InvestTable[[#This Row],[Expected Valuation]]+InvestTable[[#This Row],[Distributions to Date]])/InvestTable[[#This Row],[Contributions to Date]]-1, "")</calculatedColumnFormula>
    </tableColumn>
    <tableColumn id="13" xr3:uid="{211CC9C9-1B9F-EF43-A0F9-04D5D01BCF86}" name="Annualized Return" dataDxfId="11" totalsRowDxfId="12" dataCellStyle="Percent">
      <calculatedColumnFormula array="1">IFERROR( ( 1 + InvestTable[[#This Row],[Total Return Since Inception]]) ^ ( 1 / ((MAX( IF( TransTable[Fund Name] = InvestTable[[#This Row],[Fund Name]], TransTable[Date])) - MIN( IF( TransTable[Fund Name] = InvestTable[[#This Row],[Fund Name]], TransTable[Date]))) / 365)) - 1, "")</calculatedColumnFormula>
    </tableColumn>
    <tableColumn id="6" xr3:uid="{3D8C5039-74BD-8648-ACD3-D697F6678384}" name="Expected Annual Return" totalsRowFunction="custom" dataDxfId="9" totalsRowDxfId="10" dataCellStyle="Percent">
      <totalsRowFormula>SUMPRODUCT(InvestTable[Expected Annual Return],InvestTable[Contributions to Date])/InvestTable[[#Totals],[Contributions to Date]]</totalsRowFormula>
    </tableColumn>
    <tableColumn id="7" xr3:uid="{2B20B139-14C4-724F-9152-8E2286D8F0C0}" name="Annual Fees" totalsRowFunction="custom" dataDxfId="7" totalsRowDxfId="8" dataCellStyle="Percent">
      <totalsRowFormula>SUMPRODUCT(InvestTable[Contributions to Date], InvestTable[Annual Fees])/InvestTable[[#Totals],[Contributions to Date]]</totalsRow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103963B-0055-A042-B71A-1A6D4869CBCE}" name="TransTable" displayName="TransTable" ref="C9:H38" totalsRowCount="1">
  <autoFilter ref="C9:H37" xr:uid="{D103963B-0055-A042-B71A-1A6D4869CBCE}"/>
  <sortState xmlns:xlrd2="http://schemas.microsoft.com/office/spreadsheetml/2017/richdata2" ref="C10:H35">
    <sortCondition ref="C9:C35"/>
  </sortState>
  <tableColumns count="6">
    <tableColumn id="1" xr3:uid="{02F9EFF7-87C1-5D45-852E-76CE95FC9EE5}" name="Date" totalsRowFunction="custom" dataDxfId="5" totalsRowDxfId="6">
      <totalsRowFormula>TODAY()</totalsRowFormula>
    </tableColumn>
    <tableColumn id="2" xr3:uid="{D405D0A8-756F-5443-B635-B72F32F4A276}" name="Fund Name"/>
    <tableColumn id="3" xr3:uid="{866F2791-401C-234A-96E4-33F2B01114FE}" name="Transaction Type"/>
    <tableColumn id="4" xr3:uid="{74471320-75F0-AC46-899F-DCED47E5E0FA}" name="Amount" totalsRowFunction="custom" dataDxfId="3" totalsRowDxfId="4" dataCellStyle="Currency">
      <totalsRowFormula>SUM(InvestTable[Expected Valuation])</totalsRowFormula>
    </tableColumn>
    <tableColumn id="7" xr3:uid="{150419F0-BDB4-2647-A992-481D207EB934}" name="Actual Cash Flow" totalsRowFunction="custom" dataDxfId="1" totalsRowDxfId="2" dataCellStyle="Currency">
      <calculatedColumnFormula>IF( TransTable[[#This Row],[Transaction Type]] = "Valuation", 0, TransTable[[#This Row],[Amount]])</calculatedColumnFormula>
      <totalsRowFormula>TransTable[[#Totals],[Amount]]</totalsRowFormula>
    </tableColumn>
    <tableColumn id="5" xr3:uid="{357F7150-3BAF-1741-8415-3E09642FE5AF}" name="Balance" dataDxfId="0" dataCellStyle="Currency">
      <calculatedColumnFormula>IF(TransTable[[#This Row],[Transaction Type]]="Valuation", H9, IFERROR(H9 + TransTable[[#This Row],[Actual Cash Flow]], TransTable[[#This Row],[Actual Cash Flow]]))</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drawing" Target="../drawings/drawing3.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48B47-0EC9-F34B-B80A-4875C74DB683}">
  <dimension ref="C6:O31"/>
  <sheetViews>
    <sheetView showGridLines="0" tabSelected="1" workbookViewId="0"/>
  </sheetViews>
  <sheetFormatPr baseColWidth="10" defaultRowHeight="16" x14ac:dyDescent="0.2"/>
  <cols>
    <col min="1" max="2" width="2.6640625" customWidth="1"/>
    <col min="3" max="3" width="4" customWidth="1"/>
    <col min="4" max="5" width="4.1640625" customWidth="1"/>
    <col min="10" max="11" width="17.5" customWidth="1"/>
  </cols>
  <sheetData>
    <row r="6" spans="3:15" ht="31" x14ac:dyDescent="0.35">
      <c r="C6" s="25" t="s">
        <v>76</v>
      </c>
    </row>
    <row r="7" spans="3:15" x14ac:dyDescent="0.2">
      <c r="O7" s="48"/>
    </row>
    <row r="8" spans="3:15" ht="64" customHeight="1" x14ac:dyDescent="0.2">
      <c r="C8" s="46" t="s">
        <v>49</v>
      </c>
      <c r="D8" s="49" t="s">
        <v>77</v>
      </c>
      <c r="E8" s="49"/>
      <c r="F8" s="49"/>
      <c r="G8" s="49"/>
      <c r="H8" s="49"/>
      <c r="I8" s="49"/>
      <c r="J8" s="49"/>
      <c r="K8" s="49"/>
    </row>
    <row r="9" spans="3:15" s="34" customFormat="1" ht="16" customHeight="1" x14ac:dyDescent="0.2">
      <c r="C9" s="45"/>
      <c r="D9" s="53"/>
      <c r="E9" s="53"/>
      <c r="F9" s="53"/>
      <c r="G9" s="53"/>
      <c r="H9" s="53"/>
      <c r="I9" s="53"/>
      <c r="J9" s="53"/>
      <c r="K9" s="53"/>
    </row>
    <row r="10" spans="3:15" s="34" customFormat="1" ht="16" customHeight="1" x14ac:dyDescent="0.2">
      <c r="C10" s="46"/>
      <c r="D10" s="47"/>
      <c r="E10" s="47"/>
      <c r="F10" s="47"/>
      <c r="G10" s="47"/>
      <c r="H10" s="47"/>
      <c r="I10" s="47"/>
      <c r="J10" s="47"/>
      <c r="K10" s="47"/>
    </row>
    <row r="11" spans="3:15" s="34" customFormat="1" ht="16" customHeight="1" x14ac:dyDescent="0.2">
      <c r="C11" s="46"/>
      <c r="D11" s="50" t="s">
        <v>79</v>
      </c>
      <c r="E11" s="49" t="s">
        <v>74</v>
      </c>
      <c r="F11" s="49"/>
      <c r="G11" s="49"/>
      <c r="H11" s="49"/>
      <c r="I11" s="49"/>
      <c r="J11" s="49"/>
      <c r="K11" s="49"/>
    </row>
    <row r="12" spans="3:15" s="34" customFormat="1" ht="16" customHeight="1" x14ac:dyDescent="0.2">
      <c r="C12" s="46"/>
      <c r="D12" s="47"/>
      <c r="E12" s="47"/>
      <c r="F12" s="51" t="s">
        <v>71</v>
      </c>
      <c r="G12" s="52"/>
      <c r="H12" s="52"/>
      <c r="I12" s="52"/>
      <c r="J12" s="52"/>
      <c r="K12" s="52"/>
    </row>
    <row r="13" spans="3:15" s="34" customFormat="1" ht="16" customHeight="1" x14ac:dyDescent="0.2">
      <c r="C13" s="46"/>
      <c r="D13" s="47"/>
      <c r="E13" s="47"/>
      <c r="F13" s="51" t="s">
        <v>72</v>
      </c>
      <c r="G13" s="52"/>
      <c r="H13" s="52"/>
      <c r="I13" s="52"/>
      <c r="J13" s="52"/>
      <c r="K13" s="52"/>
      <c r="O13" s="48"/>
    </row>
    <row r="14" spans="3:15" s="34" customFormat="1" ht="16" customHeight="1" x14ac:dyDescent="0.2">
      <c r="C14" s="46"/>
      <c r="D14" s="47"/>
      <c r="E14" s="47"/>
      <c r="F14" s="51" t="s">
        <v>73</v>
      </c>
      <c r="G14" s="52"/>
      <c r="H14" s="52"/>
      <c r="I14" s="52"/>
      <c r="J14" s="52"/>
      <c r="K14" s="52"/>
    </row>
    <row r="15" spans="3:15" s="34" customFormat="1" ht="16" customHeight="1" x14ac:dyDescent="0.2">
      <c r="C15" s="45"/>
      <c r="D15" s="53"/>
      <c r="E15" s="53"/>
      <c r="F15" s="54"/>
      <c r="G15" s="55"/>
      <c r="H15" s="55"/>
      <c r="I15" s="55"/>
      <c r="J15" s="55"/>
      <c r="K15" s="55"/>
    </row>
    <row r="16" spans="3:15" x14ac:dyDescent="0.2">
      <c r="C16" s="46"/>
      <c r="D16" s="41"/>
      <c r="E16" s="41"/>
      <c r="F16" s="41"/>
      <c r="G16" s="41"/>
      <c r="H16" s="41"/>
      <c r="I16" s="41"/>
      <c r="J16" s="41"/>
      <c r="K16" s="41"/>
    </row>
    <row r="17" spans="3:11" ht="80" customHeight="1" x14ac:dyDescent="0.2">
      <c r="C17" s="46" t="s">
        <v>50</v>
      </c>
      <c r="D17" s="49" t="s">
        <v>75</v>
      </c>
      <c r="E17" s="49"/>
      <c r="F17" s="49"/>
      <c r="G17" s="49"/>
      <c r="H17" s="49"/>
      <c r="I17" s="49"/>
      <c r="J17" s="49"/>
      <c r="K17" s="49"/>
    </row>
    <row r="18" spans="3:11" x14ac:dyDescent="0.2">
      <c r="C18" s="33"/>
    </row>
    <row r="19" spans="3:11" ht="32" customHeight="1" x14ac:dyDescent="0.2">
      <c r="C19" s="33" t="s">
        <v>51</v>
      </c>
      <c r="D19" s="35" t="s">
        <v>54</v>
      </c>
      <c r="E19" s="35"/>
      <c r="F19" s="35"/>
      <c r="G19" s="35"/>
      <c r="H19" s="35"/>
      <c r="I19" s="35"/>
      <c r="J19" s="35"/>
      <c r="K19" s="35"/>
    </row>
    <row r="20" spans="3:11" x14ac:dyDescent="0.2">
      <c r="C20" s="33"/>
    </row>
    <row r="21" spans="3:11" ht="144" customHeight="1" x14ac:dyDescent="0.2">
      <c r="C21" s="33" t="s">
        <v>52</v>
      </c>
      <c r="D21" s="35" t="s">
        <v>58</v>
      </c>
      <c r="E21" s="35"/>
      <c r="F21" s="35"/>
      <c r="G21" s="35"/>
      <c r="H21" s="35"/>
      <c r="I21" s="35"/>
      <c r="J21" s="35"/>
      <c r="K21" s="35"/>
    </row>
    <row r="22" spans="3:11" x14ac:dyDescent="0.2">
      <c r="C22" s="33"/>
    </row>
    <row r="23" spans="3:11" ht="80" customHeight="1" x14ac:dyDescent="0.2">
      <c r="C23" s="33" t="s">
        <v>53</v>
      </c>
      <c r="D23" s="35" t="s">
        <v>65</v>
      </c>
      <c r="E23" s="35"/>
      <c r="F23" s="35"/>
      <c r="G23" s="35"/>
      <c r="H23" s="35"/>
      <c r="I23" s="35"/>
      <c r="J23" s="35"/>
      <c r="K23" s="35"/>
    </row>
    <row r="24" spans="3:11" x14ac:dyDescent="0.2">
      <c r="C24" s="33"/>
    </row>
    <row r="25" spans="3:11" x14ac:dyDescent="0.2">
      <c r="C25" s="33"/>
    </row>
    <row r="26" spans="3:11" x14ac:dyDescent="0.2">
      <c r="C26" s="33"/>
    </row>
    <row r="29" spans="3:11" ht="32" customHeight="1" x14ac:dyDescent="0.2">
      <c r="C29" s="33" t="s">
        <v>59</v>
      </c>
      <c r="D29" s="35" t="s">
        <v>60</v>
      </c>
      <c r="E29" s="35"/>
      <c r="F29" s="35"/>
      <c r="G29" s="35"/>
      <c r="H29" s="35"/>
      <c r="I29" s="35"/>
      <c r="J29" s="35"/>
      <c r="K29" s="35"/>
    </row>
    <row r="31" spans="3:11" ht="112" customHeight="1" x14ac:dyDescent="0.2">
      <c r="C31" s="33" t="s">
        <v>64</v>
      </c>
      <c r="D31" s="35" t="s">
        <v>66</v>
      </c>
      <c r="E31" s="35"/>
      <c r="F31" s="35"/>
      <c r="G31" s="35"/>
      <c r="H31" s="35"/>
      <c r="I31" s="35"/>
      <c r="J31" s="35"/>
      <c r="K31" s="35"/>
    </row>
  </sheetData>
  <mergeCells count="11">
    <mergeCell ref="D29:K29"/>
    <mergeCell ref="D31:K31"/>
    <mergeCell ref="E11:K11"/>
    <mergeCell ref="G12:K12"/>
    <mergeCell ref="G13:K13"/>
    <mergeCell ref="G14:K14"/>
    <mergeCell ref="D8:K8"/>
    <mergeCell ref="D17:K17"/>
    <mergeCell ref="D19:K19"/>
    <mergeCell ref="D21:K21"/>
    <mergeCell ref="D23:K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057CA-2395-0547-8E2C-28FE69EAF5C3}">
  <dimension ref="C6:G15"/>
  <sheetViews>
    <sheetView showGridLines="0" workbookViewId="0"/>
  </sheetViews>
  <sheetFormatPr baseColWidth="10" defaultRowHeight="16" x14ac:dyDescent="0.2"/>
  <cols>
    <col min="1" max="2" width="2.6640625" customWidth="1"/>
    <col min="3" max="3" width="33.33203125" customWidth="1"/>
    <col min="4" max="4" width="16.6640625" customWidth="1"/>
    <col min="5" max="5" width="4.33203125" customWidth="1"/>
    <col min="6" max="6" width="33.33203125" customWidth="1"/>
    <col min="7" max="7" width="16.6640625" customWidth="1"/>
    <col min="8" max="8" width="4.33203125" customWidth="1"/>
  </cols>
  <sheetData>
    <row r="6" spans="3:7" ht="31" x14ac:dyDescent="0.35">
      <c r="C6" s="25" t="s">
        <v>44</v>
      </c>
    </row>
    <row r="8" spans="3:7" ht="19" x14ac:dyDescent="0.25">
      <c r="C8" s="36" t="s">
        <v>29</v>
      </c>
      <c r="D8" s="36"/>
      <c r="F8" s="36" t="s">
        <v>30</v>
      </c>
      <c r="G8" s="36"/>
    </row>
    <row r="9" spans="3:7" x14ac:dyDescent="0.2">
      <c r="C9" s="5" t="s">
        <v>25</v>
      </c>
      <c r="D9" s="6">
        <f>SUM(InvestTable[Commitment])</f>
        <v>5325000</v>
      </c>
      <c r="F9" s="5" t="s">
        <v>22</v>
      </c>
      <c r="G9" s="8">
        <f>SUMPRODUCT(InvestTable[MOIC], InvestTable[Contributions to Date])/$D$10</f>
        <v>1.066274309109519</v>
      </c>
    </row>
    <row r="10" spans="3:7" x14ac:dyDescent="0.2">
      <c r="C10" s="5" t="s">
        <v>3</v>
      </c>
      <c r="D10" s="6">
        <f>SUM(InvestTable[Contributions to Date])</f>
        <v>1954000</v>
      </c>
      <c r="F10" s="5" t="s">
        <v>23</v>
      </c>
      <c r="G10" s="8">
        <f>SUMPRODUCT(InvestTable[DPI], InvestTable[Contributions to Date])/$D$10</f>
        <v>4.8618219037871037E-2</v>
      </c>
    </row>
    <row r="11" spans="3:7" x14ac:dyDescent="0.2">
      <c r="C11" s="5" t="s">
        <v>26</v>
      </c>
      <c r="D11" s="7">
        <f>D10/D9</f>
        <v>0.36694835680751176</v>
      </c>
      <c r="F11" s="5" t="s">
        <v>24</v>
      </c>
      <c r="G11" s="8">
        <f>SUMPRODUCT(InvestTable[RVPI], InvestTable[Contributions to Date])/$D$10</f>
        <v>1.0176560900716478</v>
      </c>
    </row>
    <row r="12" spans="3:7" x14ac:dyDescent="0.2">
      <c r="C12" s="5" t="s">
        <v>4</v>
      </c>
      <c r="D12" s="6">
        <f>SUM(InvestTable[Distributions to Date])</f>
        <v>95000</v>
      </c>
      <c r="F12" s="5" t="s">
        <v>27</v>
      </c>
      <c r="G12" s="7">
        <f ca="1">XIRR( TransTable[[#Data],[#Totals],[Actual Cash Flow]], TransTable[[#Data],[#Totals],[Date]])</f>
        <v>0.22039564251899718</v>
      </c>
    </row>
    <row r="13" spans="3:7" x14ac:dyDescent="0.2">
      <c r="C13" s="5" t="s">
        <v>36</v>
      </c>
      <c r="D13" s="6">
        <f>SUM(InvestTable[Expected Valuation])</f>
        <v>1988500</v>
      </c>
      <c r="F13" s="5" t="s">
        <v>28</v>
      </c>
      <c r="G13" s="9">
        <f>MIRR(TransTable[[#Data],[#Totals],[Actual Cash Flow]], 0, D14)</f>
        <v>9.6532930000865491E-3</v>
      </c>
    </row>
    <row r="14" spans="3:7" x14ac:dyDescent="0.2">
      <c r="C14" s="5" t="s">
        <v>35</v>
      </c>
      <c r="D14" s="7">
        <f>SUMPRODUCT(InvestTable[Expected Annual Return], InvestTable[Contributions to Date])/D10</f>
        <v>0.13620522006141247</v>
      </c>
      <c r="F14" s="5" t="s">
        <v>68</v>
      </c>
      <c r="G14" s="7">
        <f>SUMPRODUCT(InvestTable[Annualized Return], InvestTable[Contributions to Date])/$D$10</f>
        <v>0.14600406359613755</v>
      </c>
    </row>
    <row r="15" spans="3:7" x14ac:dyDescent="0.2">
      <c r="C15" s="5" t="s">
        <v>34</v>
      </c>
      <c r="D15" s="7">
        <f>SUMPRODUCT(InvestTable[Annual Fees], InvestTable[Contributions to Date])/D10</f>
        <v>1.5076765609007165E-2</v>
      </c>
      <c r="F15" s="5" t="s">
        <v>56</v>
      </c>
      <c r="G15" s="7">
        <f>SUMPRODUCT(InvestTable[Total Return Since Inception], InvestTable[Contributions to Date])/$D$10</f>
        <v>6.6274309109518925E-2</v>
      </c>
    </row>
  </sheetData>
  <mergeCells count="2">
    <mergeCell ref="C8:D8"/>
    <mergeCell ref="F8:G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81280-3794-4B40-9257-CE35FD8037B6}">
  <dimension ref="C6:Q15"/>
  <sheetViews>
    <sheetView showGridLines="0" zoomScaleNormal="100" workbookViewId="0"/>
  </sheetViews>
  <sheetFormatPr baseColWidth="10" defaultRowHeight="16" x14ac:dyDescent="0.2"/>
  <cols>
    <col min="1" max="2" width="2.6640625" customWidth="1"/>
    <col min="3" max="3" width="33" customWidth="1"/>
    <col min="4" max="4" width="26.6640625" customWidth="1"/>
    <col min="5" max="5" width="14.6640625" customWidth="1"/>
    <col min="6" max="9" width="16.6640625" customWidth="1"/>
    <col min="10" max="13" width="8.33203125" customWidth="1"/>
  </cols>
  <sheetData>
    <row r="6" spans="3:17" ht="31" x14ac:dyDescent="0.35">
      <c r="C6" s="25" t="s">
        <v>45</v>
      </c>
    </row>
    <row r="8" spans="3:17" ht="68" x14ac:dyDescent="0.2">
      <c r="C8" s="26" t="s">
        <v>0</v>
      </c>
      <c r="D8" s="26" t="s">
        <v>1</v>
      </c>
      <c r="E8" s="26" t="s">
        <v>57</v>
      </c>
      <c r="F8" s="26" t="s">
        <v>2</v>
      </c>
      <c r="G8" s="26" t="s">
        <v>3</v>
      </c>
      <c r="H8" s="26" t="s">
        <v>4</v>
      </c>
      <c r="I8" s="26" t="s">
        <v>21</v>
      </c>
      <c r="J8" s="26" t="s">
        <v>38</v>
      </c>
      <c r="K8" s="26" t="s">
        <v>22</v>
      </c>
      <c r="L8" s="26" t="s">
        <v>23</v>
      </c>
      <c r="M8" s="26" t="s">
        <v>24</v>
      </c>
      <c r="N8" s="26" t="s">
        <v>56</v>
      </c>
      <c r="O8" s="26" t="s">
        <v>39</v>
      </c>
      <c r="P8" s="26" t="s">
        <v>6</v>
      </c>
      <c r="Q8" s="26" t="s">
        <v>5</v>
      </c>
    </row>
    <row r="9" spans="3:17" ht="17" x14ac:dyDescent="0.2">
      <c r="C9" s="26" t="s">
        <v>61</v>
      </c>
      <c r="D9" s="26" t="s">
        <v>62</v>
      </c>
      <c r="E9" s="3" cm="1">
        <f t="array" ref="E9">MIN( IF( TransTable[Fund Name] = InvestTable[[#This Row],[Fund Name]], TransTable[Date]))</f>
        <v>44419</v>
      </c>
      <c r="F9" s="1">
        <f>InvestTable[[#This Row],[Contributions to Date]]</f>
        <v>40000</v>
      </c>
      <c r="G9" s="1">
        <f>ABS(SUMIFS(TransTable[Amount], TransTable[Transaction Type], "Contribution", TransTable[Fund Name], InvestTable[[#This Row],[Fund Name]]))</f>
        <v>40000</v>
      </c>
      <c r="H9" s="1">
        <f>SUMIFS(TransTable[Amount], TransTable[Transaction Type], "Distribution", TransTable[Fund Name], InvestTable[[#This Row],[Fund Name]])</f>
        <v>0</v>
      </c>
      <c r="I9" s="1" cm="1">
        <f t="array" ref="I9">SUMIFS(TransTable[Amount], TransTable[Date], MAX( IF( TransTable[Fund Name] = InvestTable[[#This Row],[Fund Name]], IF( TransTable[Transaction Type] = "Valuation", TransTable[Date]))), TransTable[Fund Name], InvestTable[[#This Row],[Fund Name]], TransTable[Transaction Type], "Valuation") - SUMIFS(TransTable[Amount], TransTable[Date], "&gt;" &amp; MAX( IF( TransTable[Fund Name] = InvestTable[[#This Row],[Fund Name]], IF( TransTable[Transaction Type] = "Valuation", TransTable[Date]))), TransTable[Fund Name], InvestTable[[#This Row],[Fund Name]])</f>
        <v>44000</v>
      </c>
      <c r="J9" s="2">
        <f>InvestTable[[#This Row],[Expected Valuation]]/SUM(InvestTable[Expected Valuation])</f>
        <v>2.2127231581594166E-2</v>
      </c>
      <c r="K9" s="39">
        <f>IFERROR((InvestTable[[#This Row],[Expected Valuation]]+InvestTable[[#This Row],[Distributions to Date]])/InvestTable[[#This Row],[Contributions to Date]], 0)</f>
        <v>1.1000000000000001</v>
      </c>
      <c r="L9" s="39">
        <f>IFERROR(InvestTable[[#This Row],[Distributions to Date]]/InvestTable[[#This Row],[Contributions to Date]], 0)</f>
        <v>0</v>
      </c>
      <c r="M9" s="39">
        <f>IFERROR(InvestTable[[#This Row],[Expected Valuation]]/InvestTable[[#This Row],[Contributions to Date]], 0)</f>
        <v>1.1000000000000001</v>
      </c>
      <c r="N9" s="2">
        <f>IFERROR( (InvestTable[[#This Row],[Expected Valuation]]+InvestTable[[#This Row],[Distributions to Date]])/InvestTable[[#This Row],[Contributions to Date]]-1, "")</f>
        <v>0.10000000000000009</v>
      </c>
      <c r="O9" s="2" cm="1">
        <f t="array" ref="O9">IFERROR( ( 1 + InvestTable[[#This Row],[Total Return Since Inception]]) ^ ( 1 / ((MAX( IF( TransTable[Fund Name] = InvestTable[[#This Row],[Fund Name]], TransTable[Date])) - MIN( IF( TransTable[Fund Name] = InvestTable[[#This Row],[Fund Name]], TransTable[Date]))) / 365)) - 1, "")</f>
        <v>0.18593378532418181</v>
      </c>
      <c r="P9" s="2">
        <v>0.25</v>
      </c>
      <c r="Q9" s="2">
        <v>0</v>
      </c>
    </row>
    <row r="10" spans="3:17" ht="17" x14ac:dyDescent="0.2">
      <c r="C10" s="26" t="s">
        <v>14</v>
      </c>
      <c r="D10" s="26" t="s">
        <v>7</v>
      </c>
      <c r="E10" s="3" cm="1">
        <f t="array" ref="E10">MIN( IF( TransTable[Fund Name] = InvestTable[[#This Row],[Fund Name]], TransTable[Date]))</f>
        <v>44416</v>
      </c>
      <c r="F10" s="1">
        <v>2500000</v>
      </c>
      <c r="G10" s="1">
        <f>ABS(SUMIFS(TransTable[Amount], TransTable[Transaction Type], "Contribution", TransTable[Fund Name], InvestTable[[#This Row],[Fund Name]]))</f>
        <v>877000</v>
      </c>
      <c r="H10" s="1">
        <f>SUMIFS(TransTable[Amount], TransTable[Transaction Type], "Distribution", TransTable[Fund Name], InvestTable[[#This Row],[Fund Name]])</f>
        <v>42000</v>
      </c>
      <c r="I10" s="1" cm="1">
        <f t="array" ref="I10">SUMIFS(TransTable[Amount], TransTable[Date], MAX( IF( TransTable[Fund Name] = InvestTable[[#This Row],[Fund Name]], IF( TransTable[Transaction Type] = "Valuation", TransTable[Date]))), TransTable[Fund Name], InvestTable[[#This Row],[Fund Name]], TransTable[Transaction Type], "Valuation") - SUMIFS(TransTable[Amount], TransTable[Date], "&gt;" &amp; MAX( IF( TransTable[Fund Name] = InvestTable[[#This Row],[Fund Name]], IF( TransTable[Transaction Type] = "Valuation", TransTable[Date]))), TransTable[Fund Name], InvestTable[[#This Row],[Fund Name]])</f>
        <v>885000</v>
      </c>
      <c r="J10" s="2">
        <f>InvestTable[[#This Row],[Expected Valuation]]/SUM(InvestTable[Expected Valuation])</f>
        <v>0.44505908976615538</v>
      </c>
      <c r="K10" s="39">
        <f>IFERROR((InvestTable[[#This Row],[Expected Valuation]]+InvestTable[[#This Row],[Distributions to Date]])/InvestTable[[#This Row],[Contributions to Date]], 0)</f>
        <v>1.057012542759407</v>
      </c>
      <c r="L10" s="39">
        <f>IFERROR(InvestTable[[#This Row],[Distributions to Date]]/InvestTable[[#This Row],[Contributions to Date]], 0)</f>
        <v>4.789053591790194E-2</v>
      </c>
      <c r="M10" s="39">
        <f>IFERROR(InvestTable[[#This Row],[Expected Valuation]]/InvestTable[[#This Row],[Contributions to Date]], 0)</f>
        <v>1.0091220068415052</v>
      </c>
      <c r="N10" s="2">
        <f>IFERROR( (InvestTable[[#This Row],[Expected Valuation]]+InvestTable[[#This Row],[Distributions to Date]])/InvestTable[[#This Row],[Contributions to Date]]-1, "")</f>
        <v>5.7012542759407037E-2</v>
      </c>
      <c r="O10" s="2" cm="1">
        <f t="array" ref="O10">IFERROR( ( 1 + InvestTable[[#This Row],[Total Return Since Inception]]) ^ ( 1 / ((MAX( IF( TransTable[Fund Name] = InvestTable[[#This Row],[Fund Name]], TransTable[Date])) - MIN( IF( TransTable[Fund Name] = InvestTable[[#This Row],[Fund Name]], TransTable[Date]))) / 365)) - 1, "")</f>
        <v>0.13219644690192656</v>
      </c>
      <c r="P10" s="2">
        <v>0.14499999999999999</v>
      </c>
      <c r="Q10" s="2">
        <v>0.02</v>
      </c>
    </row>
    <row r="11" spans="3:17" ht="17" x14ac:dyDescent="0.2">
      <c r="C11" s="26" t="s">
        <v>15</v>
      </c>
      <c r="D11" s="26" t="s">
        <v>8</v>
      </c>
      <c r="E11" s="3" cm="1">
        <f t="array" ref="E11">MIN( IF( TransTable[Fund Name] = InvestTable[[#This Row],[Fund Name]], TransTable[Date]))</f>
        <v>44426</v>
      </c>
      <c r="F11" s="1">
        <v>1000000</v>
      </c>
      <c r="G11" s="1">
        <f>ABS(SUMIFS(TransTable[Amount], TransTable[Transaction Type], "Contribution", TransTable[Fund Name], InvestTable[[#This Row],[Fund Name]]))</f>
        <v>608000</v>
      </c>
      <c r="H11" s="1">
        <f>SUMIFS(TransTable[Amount], TransTable[Transaction Type], "Distribution", TransTable[Fund Name], InvestTable[[#This Row],[Fund Name]])</f>
        <v>31000</v>
      </c>
      <c r="I11" s="1" cm="1">
        <f t="array" ref="I11">SUMIFS(TransTable[Amount], TransTable[Date], MAX( IF( TransTable[Fund Name] = InvestTable[[#This Row],[Fund Name]], IF( TransTable[Transaction Type] = "Valuation", TransTable[Date]))), TransTable[Fund Name], InvestTable[[#This Row],[Fund Name]], TransTable[Transaction Type], "Valuation") - SUMIFS(TransTable[Amount], TransTable[Date], "&gt;" &amp; MAX( IF( TransTable[Fund Name] = InvestTable[[#This Row],[Fund Name]], IF( TransTable[Transaction Type] = "Valuation", TransTable[Date]))), TransTable[Fund Name], InvestTable[[#This Row],[Fund Name]])</f>
        <v>619000</v>
      </c>
      <c r="J11" s="2">
        <f>InvestTable[[#This Row],[Expected Valuation]]/SUM(InvestTable[Expected Valuation])</f>
        <v>0.31128991702288156</v>
      </c>
      <c r="K11" s="39">
        <f>IFERROR((InvestTable[[#This Row],[Expected Valuation]]+InvestTable[[#This Row],[Distributions to Date]])/InvestTable[[#This Row],[Contributions to Date]], 0)</f>
        <v>1.069078947368421</v>
      </c>
      <c r="L11" s="39">
        <f>IFERROR(InvestTable[[#This Row],[Distributions to Date]]/InvestTable[[#This Row],[Contributions to Date]], 0)</f>
        <v>5.0986842105263157E-2</v>
      </c>
      <c r="M11" s="39">
        <f>IFERROR(InvestTable[[#This Row],[Expected Valuation]]/InvestTable[[#This Row],[Contributions to Date]], 0)</f>
        <v>1.018092105263158</v>
      </c>
      <c r="N11" s="2">
        <f>IFERROR( (InvestTable[[#This Row],[Expected Valuation]]+InvestTable[[#This Row],[Distributions to Date]])/InvestTable[[#This Row],[Contributions to Date]]-1, "")</f>
        <v>6.9078947368421018E-2</v>
      </c>
      <c r="O11" s="2" cm="1">
        <f t="array" ref="O11">IFERROR( ( 1 + InvestTable[[#This Row],[Total Return Since Inception]]) ^ ( 1 / ((MAX( IF( TransTable[Fund Name] = InvestTable[[#This Row],[Fund Name]], TransTable[Date])) - MIN( IF( TransTable[Fund Name] = InvestTable[[#This Row],[Fund Name]], TransTable[Date]))) / 365)) - 1, "")</f>
        <v>0.13926134546231261</v>
      </c>
      <c r="P11" s="2">
        <v>0.13</v>
      </c>
      <c r="Q11" s="2">
        <v>1.2500000000000001E-2</v>
      </c>
    </row>
    <row r="12" spans="3:17" ht="17" x14ac:dyDescent="0.2">
      <c r="C12" s="26" t="s">
        <v>16</v>
      </c>
      <c r="D12" s="26" t="s">
        <v>9</v>
      </c>
      <c r="E12" s="3" cm="1">
        <f t="array" ref="E12">MIN( IF( TransTable[Fund Name] = InvestTable[[#This Row],[Fund Name]], TransTable[Date]))</f>
        <v>44440</v>
      </c>
      <c r="F12" s="1">
        <v>1250000</v>
      </c>
      <c r="G12" s="1">
        <f>ABS(SUMIFS(TransTable[Amount], TransTable[Transaction Type], "Contribution", TransTable[Fund Name], InvestTable[[#This Row],[Fund Name]]))</f>
        <v>346000</v>
      </c>
      <c r="H12" s="1">
        <f>SUMIFS(TransTable[Amount], TransTable[Transaction Type], "Distribution", TransTable[Fund Name], InvestTable[[#This Row],[Fund Name]])</f>
        <v>14000</v>
      </c>
      <c r="I12" s="1" cm="1">
        <f t="array" ref="I12">SUMIFS(TransTable[Amount], TransTable[Date], MAX( IF( TransTable[Fund Name] = InvestTable[[#This Row],[Fund Name]], IF( TransTable[Transaction Type] = "Valuation", TransTable[Date]))), TransTable[Fund Name], InvestTable[[#This Row],[Fund Name]], TransTable[Transaction Type], "Valuation") - SUMIFS(TransTable[Amount], TransTable[Date], "&gt;" &amp; MAX( IF( TransTable[Fund Name] = InvestTable[[#This Row],[Fund Name]], IF( TransTable[Transaction Type] = "Valuation", TransTable[Date]))), TransTable[Fund Name], InvestTable[[#This Row],[Fund Name]])</f>
        <v>365000</v>
      </c>
      <c r="J12" s="2">
        <f>InvestTable[[#This Row],[Expected Valuation]]/SUM(InvestTable[Expected Valuation])</f>
        <v>0.1835554438018607</v>
      </c>
      <c r="K12" s="39">
        <f>IFERROR((InvestTable[[#This Row],[Expected Valuation]]+InvestTable[[#This Row],[Distributions to Date]])/InvestTable[[#This Row],[Contributions to Date]], 0)</f>
        <v>1.0953757225433527</v>
      </c>
      <c r="L12" s="39">
        <f>IFERROR(InvestTable[[#This Row],[Distributions to Date]]/InvestTable[[#This Row],[Contributions to Date]], 0)</f>
        <v>4.046242774566474E-2</v>
      </c>
      <c r="M12" s="39">
        <f>IFERROR(InvestTable[[#This Row],[Expected Valuation]]/InvestTable[[#This Row],[Contributions to Date]], 0)</f>
        <v>1.0549132947976878</v>
      </c>
      <c r="N12" s="2">
        <f>IFERROR( (InvestTable[[#This Row],[Expected Valuation]]+InvestTable[[#This Row],[Distributions to Date]])/InvestTable[[#This Row],[Contributions to Date]]-1, "")</f>
        <v>9.5375722543352692E-2</v>
      </c>
      <c r="O12" s="2" cm="1">
        <f t="array" ref="O12">IFERROR( ( 1 + InvestTable[[#This Row],[Total Return Since Inception]]) ^ ( 1 / ((MAX( IF( TransTable[Fund Name] = InvestTable[[#This Row],[Fund Name]], TransTable[Date])) - MIN( IF( TransTable[Fund Name] = InvestTable[[#This Row],[Fund Name]], TransTable[Date]))) / 365)) - 1, "")</f>
        <v>0.23098666223838715</v>
      </c>
      <c r="P12" s="2">
        <v>0.11</v>
      </c>
      <c r="Q12" s="2">
        <v>7.4999999999999997E-3</v>
      </c>
    </row>
    <row r="13" spans="3:17" ht="17" x14ac:dyDescent="0.2">
      <c r="C13" s="26" t="s">
        <v>17</v>
      </c>
      <c r="D13" s="26" t="s">
        <v>18</v>
      </c>
      <c r="E13" s="3" cm="1">
        <f t="array" ref="E13">MIN( IF( TransTable[Fund Name] = InvestTable[[#This Row],[Fund Name]], TransTable[Date]))</f>
        <v>44519</v>
      </c>
      <c r="F13" s="1">
        <v>500000</v>
      </c>
      <c r="G13" s="1">
        <f>ABS(SUMIFS(TransTable[Amount], TransTable[Transaction Type], "Contribution", TransTable[Fund Name], InvestTable[[#This Row],[Fund Name]]))</f>
        <v>48000</v>
      </c>
      <c r="H13" s="1">
        <f>SUMIFS(TransTable[Amount], TransTable[Transaction Type], "Distribution", TransTable[Fund Name], InvestTable[[#This Row],[Fund Name]])</f>
        <v>8000</v>
      </c>
      <c r="I13" s="1" cm="1">
        <f t="array" ref="I13">SUMIFS(TransTable[Amount], TransTable[Date], MAX( IF( TransTable[Fund Name] = InvestTable[[#This Row],[Fund Name]], IF( TransTable[Transaction Type] = "Valuation", TransTable[Date]))), TransTable[Fund Name], InvestTable[[#This Row],[Fund Name]], TransTable[Transaction Type], "Valuation") - SUMIFS(TransTable[Amount], TransTable[Date], "&gt;" &amp; MAX( IF( TransTable[Fund Name] = InvestTable[[#This Row],[Fund Name]], IF( TransTable[Transaction Type] = "Valuation", TransTable[Date]))), TransTable[Fund Name], InvestTable[[#This Row],[Fund Name]])</f>
        <v>38500</v>
      </c>
      <c r="J13" s="2">
        <f>InvestTable[[#This Row],[Expected Valuation]]/SUM(InvestTable[Expected Valuation])</f>
        <v>1.9361327633894896E-2</v>
      </c>
      <c r="K13" s="39">
        <f>IFERROR((InvestTable[[#This Row],[Expected Valuation]]+InvestTable[[#This Row],[Distributions to Date]])/InvestTable[[#This Row],[Contributions to Date]], 0)</f>
        <v>0.96875</v>
      </c>
      <c r="L13" s="39">
        <f>IFERROR(InvestTable[[#This Row],[Distributions to Date]]/InvestTable[[#This Row],[Contributions to Date]], 0)</f>
        <v>0.16666666666666666</v>
      </c>
      <c r="M13" s="39">
        <f>IFERROR(InvestTable[[#This Row],[Expected Valuation]]/InvestTable[[#This Row],[Contributions to Date]], 0)</f>
        <v>0.80208333333333337</v>
      </c>
      <c r="N13" s="2">
        <f>IFERROR( (InvestTable[[#This Row],[Expected Valuation]]+InvestTable[[#This Row],[Distributions to Date]])/InvestTable[[#This Row],[Contributions to Date]]-1, "")</f>
        <v>-3.125E-2</v>
      </c>
      <c r="O13" s="2" cm="1">
        <f t="array" ref="O13">IFERROR( ( 1 + InvestTable[[#This Row],[Total Return Since Inception]]) ^ ( 1 / ((MAX( IF( TransTable[Fund Name] = InvestTable[[#This Row],[Fund Name]], TransTable[Date])) - MIN( IF( TransTable[Fund Name] = InvestTable[[#This Row],[Fund Name]], TransTable[Date]))) / 365)) - 1, "")</f>
        <v>-0.13971975490352739</v>
      </c>
      <c r="P13" s="2">
        <v>0.16</v>
      </c>
      <c r="Q13" s="2">
        <v>2.5000000000000001E-2</v>
      </c>
    </row>
    <row r="14" spans="3:17" ht="17" x14ac:dyDescent="0.2">
      <c r="C14" s="26" t="s">
        <v>69</v>
      </c>
      <c r="D14" s="26" t="s">
        <v>70</v>
      </c>
      <c r="E14" s="3" cm="1">
        <f t="array" ref="E14">MIN( IF( TransTable[Fund Name] = InvestTable[[#This Row],[Fund Name]], TransTable[Date]))</f>
        <v>44434</v>
      </c>
      <c r="F14" s="1">
        <f>InvestTable[[#This Row],[Contributions to Date]]</f>
        <v>35000</v>
      </c>
      <c r="G14" s="1">
        <f>ABS(SUMIFS(TransTable[Amount], TransTable[Transaction Type], "Contribution", TransTable[Fund Name], InvestTable[[#This Row],[Fund Name]]))</f>
        <v>35000</v>
      </c>
      <c r="H14" s="1">
        <f>SUMIFS(TransTable[Amount], TransTable[Transaction Type], "Distribution", TransTable[Fund Name], InvestTable[[#This Row],[Fund Name]])</f>
        <v>0</v>
      </c>
      <c r="I14" s="1" cm="1">
        <f t="array" ref="I14">SUMIFS(TransTable[Amount], TransTable[Date], MAX( IF( TransTable[Fund Name] = InvestTable[[#This Row],[Fund Name]], IF( TransTable[Transaction Type] = "Valuation", TransTable[Date]))), TransTable[Fund Name], InvestTable[[#This Row],[Fund Name]], TransTable[Transaction Type], "Valuation") - SUMIFS(TransTable[Amount], TransTable[Date], "&gt;" &amp; MAX( IF( TransTable[Fund Name] = InvestTable[[#This Row],[Fund Name]], IF( TransTable[Transaction Type] = "Valuation", TransTable[Date]))), TransTable[Fund Name], InvestTable[[#This Row],[Fund Name]])</f>
        <v>37000</v>
      </c>
      <c r="J14" s="2">
        <f>InvestTable[[#This Row],[Expected Valuation]]/SUM(InvestTable[Expected Valuation])</f>
        <v>1.8606990193613275E-2</v>
      </c>
      <c r="K14" s="39">
        <f>IFERROR((InvestTable[[#This Row],[Expected Valuation]]+InvestTable[[#This Row],[Distributions to Date]])/InvestTable[[#This Row],[Contributions to Date]], 0)</f>
        <v>1.0571428571428572</v>
      </c>
      <c r="L14" s="39">
        <f>IFERROR(InvestTable[[#This Row],[Distributions to Date]]/InvestTable[[#This Row],[Contributions to Date]], 0)</f>
        <v>0</v>
      </c>
      <c r="M14" s="39">
        <f>IFERROR(InvestTable[[#This Row],[Expected Valuation]]/InvestTable[[#This Row],[Contributions to Date]], 0)</f>
        <v>1.0571428571428572</v>
      </c>
      <c r="N14" s="2">
        <f>IFERROR( (InvestTable[[#This Row],[Expected Valuation]]+InvestTable[[#This Row],[Distributions to Date]])/InvestTable[[#This Row],[Contributions to Date]]-1, "")</f>
        <v>5.7142857142857162E-2</v>
      </c>
      <c r="O14" s="2" cm="1">
        <f t="array" ref="O14">IFERROR( ( 1 + InvestTable[[#This Row],[Total Return Since Inception]]) ^ ( 1 / ((MAX( IF( TransTable[Fund Name] = InvestTable[[#This Row],[Fund Name]], TransTable[Date])) - MIN( IF( TransTable[Fund Name] = InvestTable[[#This Row],[Fund Name]], TransTable[Date]))) / 365)) - 1, "")</f>
        <v>0.11521628516277826</v>
      </c>
      <c r="P14" s="2">
        <v>0.12</v>
      </c>
      <c r="Q14" s="2">
        <v>1.4999999999999999E-2</v>
      </c>
    </row>
    <row r="15" spans="3:17" x14ac:dyDescent="0.2">
      <c r="J15" s="2"/>
    </row>
  </sheetData>
  <pageMargins left="0.7" right="0.7" top="0.75" bottom="0.75" header="0.3" footer="0.3"/>
  <drawing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E447F-D790-B049-87EF-5D96DD0AE7F8}">
  <dimension ref="B3:P505"/>
  <sheetViews>
    <sheetView showGridLines="0" zoomScale="101" workbookViewId="0"/>
  </sheetViews>
  <sheetFormatPr baseColWidth="10" defaultRowHeight="16" outlineLevelCol="1" x14ac:dyDescent="0.2"/>
  <cols>
    <col min="1" max="2" width="2.6640625" customWidth="1"/>
    <col min="4" max="4" width="23.5" customWidth="1"/>
    <col min="5" max="5" width="17.33203125" bestFit="1" customWidth="1"/>
    <col min="6" max="6" width="14" bestFit="1" customWidth="1"/>
    <col min="7" max="7" width="14" style="34" hidden="1" customWidth="1" outlineLevel="1"/>
    <col min="8" max="8" width="14.6640625" hidden="1" customWidth="1" outlineLevel="1"/>
    <col min="9" max="9" width="10.83203125" collapsed="1"/>
    <col min="11" max="11" width="10.83203125" hidden="1" customWidth="1" outlineLevel="1"/>
    <col min="12" max="13" width="15" hidden="1" customWidth="1" outlineLevel="1"/>
    <col min="14" max="14" width="16.6640625" hidden="1" customWidth="1" outlineLevel="1"/>
    <col min="15" max="15" width="16.6640625" style="34" hidden="1" customWidth="1" outlineLevel="1"/>
    <col min="16" max="16" width="10.83203125" collapsed="1"/>
  </cols>
  <sheetData>
    <row r="3" spans="2:15" x14ac:dyDescent="0.2">
      <c r="E3" s="38" t="s">
        <v>19</v>
      </c>
    </row>
    <row r="4" spans="2:15" x14ac:dyDescent="0.2">
      <c r="E4" s="38" t="s">
        <v>20</v>
      </c>
    </row>
    <row r="5" spans="2:15" x14ac:dyDescent="0.2">
      <c r="E5" s="38" t="s">
        <v>55</v>
      </c>
    </row>
    <row r="6" spans="2:15" ht="31" x14ac:dyDescent="0.35">
      <c r="C6" s="25" t="s">
        <v>10</v>
      </c>
      <c r="K6" s="25" t="s">
        <v>43</v>
      </c>
    </row>
    <row r="8" spans="2:15" x14ac:dyDescent="0.2">
      <c r="C8" s="31" t="s">
        <v>47</v>
      </c>
      <c r="K8" s="31" t="s">
        <v>48</v>
      </c>
    </row>
    <row r="9" spans="2:15" x14ac:dyDescent="0.2">
      <c r="C9" t="s">
        <v>11</v>
      </c>
      <c r="D9" t="s">
        <v>0</v>
      </c>
      <c r="E9" t="s">
        <v>12</v>
      </c>
      <c r="F9" t="s">
        <v>13</v>
      </c>
      <c r="G9" s="34" t="s">
        <v>67</v>
      </c>
      <c r="H9" t="s">
        <v>37</v>
      </c>
      <c r="K9" s="32" t="s">
        <v>11</v>
      </c>
      <c r="L9" s="32" t="s">
        <v>40</v>
      </c>
      <c r="M9" s="32" t="s">
        <v>41</v>
      </c>
      <c r="N9" s="32" t="s">
        <v>42</v>
      </c>
      <c r="O9" s="32" t="s">
        <v>78</v>
      </c>
    </row>
    <row r="10" spans="2:15" x14ac:dyDescent="0.2">
      <c r="B10" s="40">
        <v>1</v>
      </c>
      <c r="C10" s="3">
        <v>44416</v>
      </c>
      <c r="D10" t="s">
        <v>14</v>
      </c>
      <c r="E10" t="s">
        <v>19</v>
      </c>
      <c r="F10" s="1">
        <v>-212000</v>
      </c>
      <c r="G10" s="1">
        <f>IF( TransTable[[#This Row],[Transaction Type]] = "Valuation", 0, TransTable[[#This Row],[Amount]])</f>
        <v>-212000</v>
      </c>
      <c r="H10" s="1">
        <f>IF(TransTable[[#This Row],[Transaction Type]]="Valuation", H9, IFERROR(H9 + TransTable[[#This Row],[Actual Cash Flow]], TransTable[[#This Row],[Actual Cash Flow]]))</f>
        <v>-212000</v>
      </c>
      <c r="K10" s="3">
        <f>IFERROR( TransTable[[#This Row],[Date]], "")</f>
        <v>44416</v>
      </c>
      <c r="L10" s="27">
        <f>IFERROR( IF( TransTable[[#This Row],[Transaction Type]] = "Contribution", TransTable[[#This Row],[Amount]], ""), "")</f>
        <v>-212000</v>
      </c>
      <c r="M10" s="27" t="str">
        <f>IFERROR( IF( TransTable[[#This Row],[Transaction Type]] = "Distribution", TransTable[[#This Row],[Amount]], ""), "")</f>
        <v/>
      </c>
      <c r="N10" s="28">
        <f>IF( K10 = "", "", SUM($L$10:M10))</f>
        <v>-212000</v>
      </c>
      <c r="O10" s="28">
        <f>IF( N10 = "", "", TransTable[[#Totals],[Amount]])</f>
        <v>1988500</v>
      </c>
    </row>
    <row r="11" spans="2:15" x14ac:dyDescent="0.2">
      <c r="C11" s="3">
        <v>44419</v>
      </c>
      <c r="D11" s="34" t="s">
        <v>61</v>
      </c>
      <c r="E11" s="34" t="s">
        <v>19</v>
      </c>
      <c r="F11" s="1">
        <v>-25000</v>
      </c>
      <c r="G11" s="1">
        <f>IF( TransTable[[#This Row],[Transaction Type]] = "Valuation", 0, TransTable[[#This Row],[Amount]])</f>
        <v>-25000</v>
      </c>
      <c r="H11" s="1">
        <f>IF(TransTable[[#This Row],[Transaction Type]]="Valuation", H10, IFERROR(H10 + TransTable[[#This Row],[Actual Cash Flow]], TransTable[[#This Row],[Actual Cash Flow]]))</f>
        <v>-237000</v>
      </c>
      <c r="K11" s="3">
        <f>IFERROR( TransTable[[#This Row],[Date]], "")</f>
        <v>44419</v>
      </c>
      <c r="L11" s="27">
        <f>IFERROR( IF( TransTable[[#This Row],[Transaction Type]] = "Contribution", TransTable[[#This Row],[Amount]], ""), "")</f>
        <v>-25000</v>
      </c>
      <c r="M11" s="27" t="str">
        <f>IFERROR( IF( TransTable[[#This Row],[Transaction Type]] = "Distribution", TransTable[[#This Row],[Amount]], ""), "")</f>
        <v/>
      </c>
      <c r="N11" s="28">
        <f>IF( K11 = "", "", SUM($L$10:M11))</f>
        <v>-237000</v>
      </c>
      <c r="O11" s="28">
        <f>IF( N11 = "", "", TransTable[[#Totals],[Amount]])</f>
        <v>1988500</v>
      </c>
    </row>
    <row r="12" spans="2:15" x14ac:dyDescent="0.2">
      <c r="C12" s="3">
        <v>44426</v>
      </c>
      <c r="D12" t="s">
        <v>15</v>
      </c>
      <c r="E12" t="s">
        <v>19</v>
      </c>
      <c r="F12" s="1">
        <v>-113000</v>
      </c>
      <c r="G12" s="1">
        <f>IF( TransTable[[#This Row],[Transaction Type]] = "Valuation", 0, TransTable[[#This Row],[Amount]])</f>
        <v>-113000</v>
      </c>
      <c r="H12" s="1">
        <f>IF(TransTable[[#This Row],[Transaction Type]]="Valuation", H11, IFERROR(H11 + TransTable[[#This Row],[Actual Cash Flow]], TransTable[[#This Row],[Actual Cash Flow]]))</f>
        <v>-350000</v>
      </c>
      <c r="K12" s="3">
        <f>IFERROR( TransTable[[#This Row],[Date]], "")</f>
        <v>44426</v>
      </c>
      <c r="L12" s="27">
        <f>IFERROR( IF( TransTable[[#This Row],[Transaction Type]] = "Contribution", TransTable[[#This Row],[Amount]], ""), "")</f>
        <v>-113000</v>
      </c>
      <c r="M12" s="27" t="str">
        <f>IFERROR( IF( TransTable[[#This Row],[Transaction Type]] = "Distribution", TransTable[[#This Row],[Amount]], ""), "")</f>
        <v/>
      </c>
      <c r="N12" s="28">
        <f>IF( K12 = "", "", SUM($L$10:M12))</f>
        <v>-350000</v>
      </c>
      <c r="O12" s="28">
        <f>IF( N12 = "", "", TransTable[[#Totals],[Amount]])</f>
        <v>1988500</v>
      </c>
    </row>
    <row r="13" spans="2:15" x14ac:dyDescent="0.2">
      <c r="C13" s="3">
        <v>44434</v>
      </c>
      <c r="D13" s="34" t="s">
        <v>69</v>
      </c>
      <c r="E13" s="34" t="s">
        <v>19</v>
      </c>
      <c r="F13" s="1">
        <v>-15000</v>
      </c>
      <c r="G13" s="1">
        <f>IF( TransTable[[#This Row],[Transaction Type]] = "Valuation", 0, TransTable[[#This Row],[Amount]])</f>
        <v>-15000</v>
      </c>
      <c r="H13" s="1">
        <f>IF(TransTable[[#This Row],[Transaction Type]]="Valuation", H12, IFERROR(H12 + TransTable[[#This Row],[Actual Cash Flow]], TransTable[[#This Row],[Actual Cash Flow]]))</f>
        <v>-365000</v>
      </c>
      <c r="K13" s="3">
        <f>IFERROR( TransTable[[#This Row],[Date]], "")</f>
        <v>44434</v>
      </c>
      <c r="L13" s="27">
        <f>IFERROR( IF( TransTable[[#This Row],[Transaction Type]] = "Contribution", TransTable[[#This Row],[Amount]], ""), "")</f>
        <v>-15000</v>
      </c>
      <c r="M13" s="27" t="str">
        <f>IFERROR( IF( TransTable[[#This Row],[Transaction Type]] = "Distribution", TransTable[[#This Row],[Amount]], ""), "")</f>
        <v/>
      </c>
      <c r="N13" s="28">
        <f>IF( K13 = "", "", SUM($L$10:M13))</f>
        <v>-365000</v>
      </c>
      <c r="O13" s="28">
        <f>IF( N13 = "", "", TransTable[[#Totals],[Amount]])</f>
        <v>1988500</v>
      </c>
    </row>
    <row r="14" spans="2:15" x14ac:dyDescent="0.2">
      <c r="C14" s="3">
        <v>44440</v>
      </c>
      <c r="D14" t="s">
        <v>16</v>
      </c>
      <c r="E14" t="s">
        <v>19</v>
      </c>
      <c r="F14" s="1">
        <v>-84000</v>
      </c>
      <c r="G14" s="1">
        <f>IF( TransTable[[#This Row],[Transaction Type]] = "Valuation", 0, TransTable[[#This Row],[Amount]])</f>
        <v>-84000</v>
      </c>
      <c r="H14" s="1">
        <f>IF(TransTable[[#This Row],[Transaction Type]]="Valuation", H13, IFERROR(H13 + TransTable[[#This Row],[Actual Cash Flow]], TransTable[[#This Row],[Actual Cash Flow]]))</f>
        <v>-449000</v>
      </c>
      <c r="K14" s="3">
        <f>IFERROR( TransTable[[#This Row],[Date]], "")</f>
        <v>44440</v>
      </c>
      <c r="L14" s="27">
        <f>IFERROR( IF( TransTable[[#This Row],[Transaction Type]] = "Contribution", TransTable[[#This Row],[Amount]], ""), "")</f>
        <v>-84000</v>
      </c>
      <c r="M14" s="27" t="str">
        <f>IFERROR( IF( TransTable[[#This Row],[Transaction Type]] = "Distribution", TransTable[[#This Row],[Amount]], ""), "")</f>
        <v/>
      </c>
      <c r="N14" s="28">
        <f>IF( K14 = "", "", SUM($L$10:M14))</f>
        <v>-449000</v>
      </c>
      <c r="O14" s="28">
        <f>IF( N14 = "", "", TransTable[[#Totals],[Amount]])</f>
        <v>1988500</v>
      </c>
    </row>
    <row r="15" spans="2:15" x14ac:dyDescent="0.2">
      <c r="C15" s="3">
        <v>44455</v>
      </c>
      <c r="D15" t="s">
        <v>16</v>
      </c>
      <c r="E15" t="s">
        <v>19</v>
      </c>
      <c r="F15" s="1">
        <v>-98000</v>
      </c>
      <c r="G15" s="1">
        <f>IF( TransTable[[#This Row],[Transaction Type]] = "Valuation", 0, TransTable[[#This Row],[Amount]])</f>
        <v>-98000</v>
      </c>
      <c r="H15" s="1">
        <f>IF(TransTable[[#This Row],[Transaction Type]]="Valuation", H14, IFERROR(H14 + TransTable[[#This Row],[Actual Cash Flow]], TransTable[[#This Row],[Actual Cash Flow]]))</f>
        <v>-547000</v>
      </c>
      <c r="K15" s="3">
        <f>IFERROR( TransTable[[#This Row],[Date]], "")</f>
        <v>44455</v>
      </c>
      <c r="L15" s="27">
        <f>IFERROR( IF( TransTable[[#This Row],[Transaction Type]] = "Contribution", TransTable[[#This Row],[Amount]], ""), "")</f>
        <v>-98000</v>
      </c>
      <c r="M15" s="27" t="str">
        <f>IFERROR( IF( TransTable[[#This Row],[Transaction Type]] = "Distribution", TransTable[[#This Row],[Amount]], ""), "")</f>
        <v/>
      </c>
      <c r="N15" s="28">
        <f>IF( K15 = "", "", SUM($L$10:M15))</f>
        <v>-547000</v>
      </c>
      <c r="O15" s="28">
        <f>IF( N15 = "", "", TransTable[[#Totals],[Amount]])</f>
        <v>1988500</v>
      </c>
    </row>
    <row r="16" spans="2:15" x14ac:dyDescent="0.2">
      <c r="C16" s="3">
        <v>44467</v>
      </c>
      <c r="D16" t="s">
        <v>14</v>
      </c>
      <c r="E16" t="s">
        <v>19</v>
      </c>
      <c r="F16" s="1">
        <v>-386000</v>
      </c>
      <c r="G16" s="1">
        <f>IF( TransTable[[#This Row],[Transaction Type]] = "Valuation", 0, TransTable[[#This Row],[Amount]])</f>
        <v>-386000</v>
      </c>
      <c r="H16" s="1">
        <f>IF(TransTable[[#This Row],[Transaction Type]]="Valuation", H15, IFERROR(H15 + TransTable[[#This Row],[Actual Cash Flow]], TransTable[[#This Row],[Actual Cash Flow]]))</f>
        <v>-933000</v>
      </c>
      <c r="K16" s="3">
        <f>IFERROR( TransTable[[#This Row],[Date]], "")</f>
        <v>44467</v>
      </c>
      <c r="L16" s="27">
        <f>IFERROR( IF( TransTable[[#This Row],[Transaction Type]] = "Contribution", TransTable[[#This Row],[Amount]], ""), "")</f>
        <v>-386000</v>
      </c>
      <c r="M16" s="27" t="str">
        <f>IFERROR( IF( TransTable[[#This Row],[Transaction Type]] = "Distribution", TransTable[[#This Row],[Amount]], ""), "")</f>
        <v/>
      </c>
      <c r="N16" s="28">
        <f>IF( K16 = "", "", SUM($L$10:M16))</f>
        <v>-933000</v>
      </c>
      <c r="O16" s="28">
        <f>IF( N16 = "", "", TransTable[[#Totals],[Amount]])</f>
        <v>1988500</v>
      </c>
    </row>
    <row r="17" spans="3:15" x14ac:dyDescent="0.2">
      <c r="C17" s="3">
        <v>44472</v>
      </c>
      <c r="D17" t="s">
        <v>15</v>
      </c>
      <c r="E17" t="s">
        <v>55</v>
      </c>
      <c r="F17" s="1">
        <v>116000</v>
      </c>
      <c r="G17" s="1">
        <f>IF( TransTable[[#This Row],[Transaction Type]] = "Valuation", 0, TransTable[[#This Row],[Amount]])</f>
        <v>0</v>
      </c>
      <c r="H17" s="1">
        <f>IF(TransTable[[#This Row],[Transaction Type]]="Valuation", H16, IFERROR(H16 + TransTable[[#This Row],[Actual Cash Flow]], TransTable[[#This Row],[Actual Cash Flow]]))</f>
        <v>-933000</v>
      </c>
      <c r="K17" s="3">
        <f>IFERROR( TransTable[[#This Row],[Date]], "")</f>
        <v>44472</v>
      </c>
      <c r="L17" s="27" t="str">
        <f>IFERROR( IF( TransTable[[#This Row],[Transaction Type]] = "Contribution", TransTable[[#This Row],[Amount]], ""), "")</f>
        <v/>
      </c>
      <c r="M17" s="27" t="str">
        <f>IFERROR( IF( TransTable[[#This Row],[Transaction Type]] = "Distribution", TransTable[[#This Row],[Amount]], ""), "")</f>
        <v/>
      </c>
      <c r="N17" s="28">
        <f>IF( K17 = "", "", SUM($L$10:M17))</f>
        <v>-933000</v>
      </c>
      <c r="O17" s="28">
        <f>IF( N17 = "", "", TransTable[[#Totals],[Amount]])</f>
        <v>1988500</v>
      </c>
    </row>
    <row r="18" spans="3:15" x14ac:dyDescent="0.2">
      <c r="C18" s="3">
        <v>44474</v>
      </c>
      <c r="D18" t="s">
        <v>14</v>
      </c>
      <c r="E18" t="s">
        <v>55</v>
      </c>
      <c r="F18" s="1">
        <v>622000</v>
      </c>
      <c r="G18" s="1">
        <f>IF( TransTable[[#This Row],[Transaction Type]] = "Valuation", 0, TransTable[[#This Row],[Amount]])</f>
        <v>0</v>
      </c>
      <c r="H18" s="1">
        <f>IF(TransTable[[#This Row],[Transaction Type]]="Valuation", H17, IFERROR(H17 + TransTable[[#This Row],[Actual Cash Flow]], TransTable[[#This Row],[Actual Cash Flow]]))</f>
        <v>-933000</v>
      </c>
      <c r="K18" s="3">
        <f>IFERROR( TransTable[[#This Row],[Date]], "")</f>
        <v>44474</v>
      </c>
      <c r="L18" s="27" t="str">
        <f>IFERROR( IF( TransTable[[#This Row],[Transaction Type]] = "Contribution", TransTable[[#This Row],[Amount]], ""), "")</f>
        <v/>
      </c>
      <c r="M18" s="27" t="str">
        <f>IFERROR( IF( TransTable[[#This Row],[Transaction Type]] = "Distribution", TransTable[[#This Row],[Amount]], ""), "")</f>
        <v/>
      </c>
      <c r="N18" s="28">
        <f>IF( K18 = "", "", SUM($L$10:M18))</f>
        <v>-933000</v>
      </c>
      <c r="O18" s="28">
        <f>IF( N18 = "", "", TransTable[[#Totals],[Amount]])</f>
        <v>1988500</v>
      </c>
    </row>
    <row r="19" spans="3:15" x14ac:dyDescent="0.2">
      <c r="C19" s="3">
        <v>44477</v>
      </c>
      <c r="D19" t="s">
        <v>16</v>
      </c>
      <c r="E19" t="s">
        <v>55</v>
      </c>
      <c r="F19" s="1">
        <v>191000</v>
      </c>
      <c r="G19" s="1">
        <f>IF( TransTable[[#This Row],[Transaction Type]] = "Valuation", 0, TransTable[[#This Row],[Amount]])</f>
        <v>0</v>
      </c>
      <c r="H19" s="1">
        <f>IF(TransTable[[#This Row],[Transaction Type]]="Valuation", H18, IFERROR(H18 + TransTable[[#This Row],[Actual Cash Flow]], TransTable[[#This Row],[Actual Cash Flow]]))</f>
        <v>-933000</v>
      </c>
      <c r="K19" s="3">
        <f>IFERROR( TransTable[[#This Row],[Date]], "")</f>
        <v>44477</v>
      </c>
      <c r="L19" s="27" t="str">
        <f>IFERROR( IF( TransTable[[#This Row],[Transaction Type]] = "Contribution", TransTable[[#This Row],[Amount]], ""), "")</f>
        <v/>
      </c>
      <c r="M19" s="27" t="str">
        <f>IFERROR( IF( TransTable[[#This Row],[Transaction Type]] = "Distribution", TransTable[[#This Row],[Amount]], ""), "")</f>
        <v/>
      </c>
      <c r="N19" s="28">
        <f>IF( K19 = "", "", SUM($L$10:M19))</f>
        <v>-933000</v>
      </c>
      <c r="O19" s="28">
        <f>IF( N19 = "", "", TransTable[[#Totals],[Amount]])</f>
        <v>1988500</v>
      </c>
    </row>
    <row r="20" spans="3:15" x14ac:dyDescent="0.2">
      <c r="C20" s="3">
        <v>44495</v>
      </c>
      <c r="D20" t="s">
        <v>16</v>
      </c>
      <c r="E20" t="s">
        <v>20</v>
      </c>
      <c r="F20" s="1">
        <v>14000</v>
      </c>
      <c r="G20" s="1">
        <f>IF( TransTable[[#This Row],[Transaction Type]] = "Valuation", 0, TransTable[[#This Row],[Amount]])</f>
        <v>14000</v>
      </c>
      <c r="H20" s="1">
        <f>IF(TransTable[[#This Row],[Transaction Type]]="Valuation", H19, IFERROR(H19 + TransTable[[#This Row],[Actual Cash Flow]], TransTable[[#This Row],[Actual Cash Flow]]))</f>
        <v>-919000</v>
      </c>
      <c r="K20" s="3">
        <f>IFERROR( TransTable[[#This Row],[Date]], "")</f>
        <v>44495</v>
      </c>
      <c r="L20" s="27" t="str">
        <f>IFERROR( IF( TransTable[[#This Row],[Transaction Type]] = "Contribution", TransTable[[#This Row],[Amount]], ""), "")</f>
        <v/>
      </c>
      <c r="M20" s="27">
        <f>IFERROR( IF( TransTable[[#This Row],[Transaction Type]] = "Distribution", TransTable[[#This Row],[Amount]], ""), "")</f>
        <v>14000</v>
      </c>
      <c r="N20" s="28">
        <f>IF( K20 = "", "", SUM($L$10:M20))</f>
        <v>-919000</v>
      </c>
      <c r="O20" s="28">
        <f>IF( N20 = "", "", TransTable[[#Totals],[Amount]])</f>
        <v>1988500</v>
      </c>
    </row>
    <row r="21" spans="3:15" x14ac:dyDescent="0.2">
      <c r="C21" s="3">
        <v>44519</v>
      </c>
      <c r="D21" t="s">
        <v>17</v>
      </c>
      <c r="E21" t="s">
        <v>19</v>
      </c>
      <c r="F21" s="1">
        <v>-48000</v>
      </c>
      <c r="G21" s="1">
        <f>IF( TransTable[[#This Row],[Transaction Type]] = "Valuation", 0, TransTable[[#This Row],[Amount]])</f>
        <v>-48000</v>
      </c>
      <c r="H21" s="1">
        <f>IF(TransTable[[#This Row],[Transaction Type]]="Valuation", H20, IFERROR(H20 + TransTable[[#This Row],[Actual Cash Flow]], TransTable[[#This Row],[Actual Cash Flow]]))</f>
        <v>-967000</v>
      </c>
      <c r="K21" s="3">
        <f>IFERROR( TransTable[[#This Row],[Date]], "")</f>
        <v>44519</v>
      </c>
      <c r="L21" s="27">
        <f>IFERROR( IF( TransTable[[#This Row],[Transaction Type]] = "Contribution", TransTable[[#This Row],[Amount]], ""), "")</f>
        <v>-48000</v>
      </c>
      <c r="M21" s="27" t="str">
        <f>IFERROR( IF( TransTable[[#This Row],[Transaction Type]] = "Distribution", TransTable[[#This Row],[Amount]], ""), "")</f>
        <v/>
      </c>
      <c r="N21" s="28">
        <f>IF( K21 = "", "", SUM($L$10:M21))</f>
        <v>-967000</v>
      </c>
      <c r="O21" s="28">
        <f>IF( N21 = "", "", TransTable[[#Totals],[Amount]])</f>
        <v>1988500</v>
      </c>
    </row>
    <row r="22" spans="3:15" x14ac:dyDescent="0.2">
      <c r="C22" s="3">
        <v>44533</v>
      </c>
      <c r="D22" t="s">
        <v>15</v>
      </c>
      <c r="E22" t="s">
        <v>19</v>
      </c>
      <c r="F22" s="1">
        <v>-318000</v>
      </c>
      <c r="G22" s="1">
        <f>IF( TransTable[[#This Row],[Transaction Type]] = "Valuation", 0, TransTable[[#This Row],[Amount]])</f>
        <v>-318000</v>
      </c>
      <c r="H22" s="1">
        <f>IF(TransTable[[#This Row],[Transaction Type]]="Valuation", H21, IFERROR(H21 + TransTable[[#This Row],[Actual Cash Flow]], TransTable[[#This Row],[Actual Cash Flow]]))</f>
        <v>-1285000</v>
      </c>
      <c r="K22" s="3">
        <f>IFERROR( TransTable[[#This Row],[Date]], "")</f>
        <v>44533</v>
      </c>
      <c r="L22" s="27">
        <f>IFERROR( IF( TransTable[[#This Row],[Transaction Type]] = "Contribution", TransTable[[#This Row],[Amount]], ""), "")</f>
        <v>-318000</v>
      </c>
      <c r="M22" s="27" t="str">
        <f>IFERROR( IF( TransTable[[#This Row],[Transaction Type]] = "Distribution", TransTable[[#This Row],[Amount]], ""), "")</f>
        <v/>
      </c>
      <c r="N22" s="28">
        <f>IF( K22 = "", "", SUM($L$10:M22))</f>
        <v>-1285000</v>
      </c>
      <c r="O22" s="28">
        <f>IF( N22 = "", "", TransTable[[#Totals],[Amount]])</f>
        <v>1988500</v>
      </c>
    </row>
    <row r="23" spans="3:15" x14ac:dyDescent="0.2">
      <c r="C23" s="3">
        <v>44543</v>
      </c>
      <c r="D23" t="s">
        <v>16</v>
      </c>
      <c r="E23" t="s">
        <v>19</v>
      </c>
      <c r="F23" s="1">
        <v>-73000</v>
      </c>
      <c r="G23" s="1">
        <f>IF( TransTable[[#This Row],[Transaction Type]] = "Valuation", 0, TransTable[[#This Row],[Amount]])</f>
        <v>-73000</v>
      </c>
      <c r="H23" s="1">
        <f>IF(TransTable[[#This Row],[Transaction Type]]="Valuation", H22, IFERROR(H22 + TransTable[[#This Row],[Actual Cash Flow]], TransTable[[#This Row],[Actual Cash Flow]]))</f>
        <v>-1358000</v>
      </c>
      <c r="K23" s="3">
        <f>IFERROR( TransTable[[#This Row],[Date]], "")</f>
        <v>44543</v>
      </c>
      <c r="L23" s="27">
        <f>IFERROR( IF( TransTable[[#This Row],[Transaction Type]] = "Contribution", TransTable[[#This Row],[Amount]], ""), "")</f>
        <v>-73000</v>
      </c>
      <c r="M23" s="27" t="str">
        <f>IFERROR( IF( TransTable[[#This Row],[Transaction Type]] = "Distribution", TransTable[[#This Row],[Amount]], ""), "")</f>
        <v/>
      </c>
      <c r="N23" s="28">
        <f>IF( K23 = "", "", SUM($L$10:M23))</f>
        <v>-1358000</v>
      </c>
      <c r="O23" s="28">
        <f>IF( N23 = "", "", TransTable[[#Totals],[Amount]])</f>
        <v>1988500</v>
      </c>
    </row>
    <row r="24" spans="3:15" x14ac:dyDescent="0.2">
      <c r="C24" s="3">
        <v>44546</v>
      </c>
      <c r="D24" t="s">
        <v>14</v>
      </c>
      <c r="E24" t="s">
        <v>20</v>
      </c>
      <c r="F24" s="1">
        <v>42000</v>
      </c>
      <c r="G24" s="1">
        <f>IF( TransTable[[#This Row],[Transaction Type]] = "Valuation", 0, TransTable[[#This Row],[Amount]])</f>
        <v>42000</v>
      </c>
      <c r="H24" s="1">
        <f>IF(TransTable[[#This Row],[Transaction Type]]="Valuation", H23, IFERROR(H23 + TransTable[[#This Row],[Actual Cash Flow]], TransTable[[#This Row],[Actual Cash Flow]]))</f>
        <v>-1316000</v>
      </c>
      <c r="K24" s="3">
        <f>IFERROR( TransTable[[#This Row],[Date]], "")</f>
        <v>44546</v>
      </c>
      <c r="L24" s="27" t="str">
        <f>IFERROR( IF( TransTable[[#This Row],[Transaction Type]] = "Contribution", TransTable[[#This Row],[Amount]], ""), "")</f>
        <v/>
      </c>
      <c r="M24" s="27">
        <f>IFERROR( IF( TransTable[[#This Row],[Transaction Type]] = "Distribution", TransTable[[#This Row],[Amount]], ""), "")</f>
        <v>42000</v>
      </c>
      <c r="N24" s="28">
        <f>IF( K24 = "", "", SUM($L$10:M24))</f>
        <v>-1316000</v>
      </c>
      <c r="O24" s="28">
        <f>IF( N24 = "", "", TransTable[[#Totals],[Amount]])</f>
        <v>1988500</v>
      </c>
    </row>
    <row r="25" spans="3:15" x14ac:dyDescent="0.2">
      <c r="C25" s="3">
        <v>44554</v>
      </c>
      <c r="D25" t="s">
        <v>15</v>
      </c>
      <c r="E25" t="s">
        <v>20</v>
      </c>
      <c r="F25" s="1">
        <v>31000</v>
      </c>
      <c r="G25" s="1">
        <f>IF( TransTable[[#This Row],[Transaction Type]] = "Valuation", 0, TransTable[[#This Row],[Amount]])</f>
        <v>31000</v>
      </c>
      <c r="H25" s="1">
        <f>IF(TransTable[[#This Row],[Transaction Type]]="Valuation", H24, IFERROR(H24 + TransTable[[#This Row],[Actual Cash Flow]], TransTable[[#This Row],[Actual Cash Flow]]))</f>
        <v>-1285000</v>
      </c>
      <c r="K25" s="3">
        <f>IFERROR( TransTable[[#This Row],[Date]], "")</f>
        <v>44554</v>
      </c>
      <c r="L25" s="27" t="str">
        <f>IFERROR( IF( TransTable[[#This Row],[Transaction Type]] = "Contribution", TransTable[[#This Row],[Amount]], ""), "")</f>
        <v/>
      </c>
      <c r="M25" s="27">
        <f>IFERROR( IF( TransTable[[#This Row],[Transaction Type]] = "Distribution", TransTable[[#This Row],[Amount]], ""), "")</f>
        <v>31000</v>
      </c>
      <c r="N25" s="28">
        <f>IF( K25 = "", "", SUM($L$10:M25))</f>
        <v>-1285000</v>
      </c>
      <c r="O25" s="28">
        <f>IF( N25 = "", "", TransTable[[#Totals],[Amount]])</f>
        <v>1988500</v>
      </c>
    </row>
    <row r="26" spans="3:15" x14ac:dyDescent="0.2">
      <c r="C26" s="3">
        <v>44557</v>
      </c>
      <c r="D26" s="34" t="s">
        <v>61</v>
      </c>
      <c r="E26" s="34" t="s">
        <v>19</v>
      </c>
      <c r="F26" s="1">
        <v>-15000</v>
      </c>
      <c r="G26" s="1">
        <f>IF( TransTable[[#This Row],[Transaction Type]] = "Valuation", 0, TransTable[[#This Row],[Amount]])</f>
        <v>-15000</v>
      </c>
      <c r="H26" s="1">
        <f>IF(TransTable[[#This Row],[Transaction Type]]="Valuation", H25, IFERROR(H25 + TransTable[[#This Row],[Actual Cash Flow]], TransTable[[#This Row],[Actual Cash Flow]]))</f>
        <v>-1300000</v>
      </c>
      <c r="K26" s="3">
        <f>IFERROR( TransTable[[#This Row],[Date]], "")</f>
        <v>44557</v>
      </c>
      <c r="L26" s="27">
        <f>IFERROR( IF( TransTable[[#This Row],[Transaction Type]] = "Contribution", TransTable[[#This Row],[Amount]], ""), "")</f>
        <v>-15000</v>
      </c>
      <c r="M26" s="27" t="str">
        <f>IFERROR( IF( TransTable[[#This Row],[Transaction Type]] = "Distribution", TransTable[[#This Row],[Amount]], ""), "")</f>
        <v/>
      </c>
      <c r="N26" s="28">
        <f>IF( K26 = "", "", SUM($L$10:M26))</f>
        <v>-1300000</v>
      </c>
      <c r="O26" s="28">
        <f>IF( N26 = "", "", TransTable[[#Totals],[Amount]])</f>
        <v>1988500</v>
      </c>
    </row>
    <row r="27" spans="3:15" x14ac:dyDescent="0.2">
      <c r="C27" s="3">
        <v>44566</v>
      </c>
      <c r="D27" t="s">
        <v>17</v>
      </c>
      <c r="E27" t="s">
        <v>55</v>
      </c>
      <c r="F27" s="1">
        <v>46500</v>
      </c>
      <c r="G27" s="1">
        <f>IF( TransTable[[#This Row],[Transaction Type]] = "Valuation", 0, TransTable[[#This Row],[Amount]])</f>
        <v>0</v>
      </c>
      <c r="H27" s="1">
        <f>IF(TransTable[[#This Row],[Transaction Type]]="Valuation", H26, IFERROR(H26 + TransTable[[#This Row],[Actual Cash Flow]], TransTable[[#This Row],[Actual Cash Flow]]))</f>
        <v>-1300000</v>
      </c>
      <c r="K27" s="3">
        <f>IFERROR( TransTable[[#This Row],[Date]], "")</f>
        <v>44566</v>
      </c>
      <c r="L27" s="27" t="str">
        <f>IFERROR( IF( TransTable[[#This Row],[Transaction Type]] = "Contribution", TransTable[[#This Row],[Amount]], ""), "")</f>
        <v/>
      </c>
      <c r="M27" s="27" t="str">
        <f>IFERROR( IF( TransTable[[#This Row],[Transaction Type]] = "Distribution", TransTable[[#This Row],[Amount]], ""), "")</f>
        <v/>
      </c>
      <c r="N27" s="28">
        <f>IF( K27 = "", "", SUM($L$10:M27))</f>
        <v>-1300000</v>
      </c>
      <c r="O27" s="28">
        <f>IF( N27 = "", "", TransTable[[#Totals],[Amount]])</f>
        <v>1988500</v>
      </c>
    </row>
    <row r="28" spans="3:15" x14ac:dyDescent="0.2">
      <c r="C28" s="3">
        <v>44566</v>
      </c>
      <c r="D28" t="s">
        <v>15</v>
      </c>
      <c r="E28" t="s">
        <v>55</v>
      </c>
      <c r="F28" s="1">
        <v>442000</v>
      </c>
      <c r="G28" s="1">
        <f>IF( TransTable[[#This Row],[Transaction Type]] = "Valuation", 0, TransTable[[#This Row],[Amount]])</f>
        <v>0</v>
      </c>
      <c r="H28" s="1">
        <f>IF(TransTable[[#This Row],[Transaction Type]]="Valuation", H27, IFERROR(H27 + TransTable[[#This Row],[Actual Cash Flow]], TransTable[[#This Row],[Actual Cash Flow]]))</f>
        <v>-1300000</v>
      </c>
      <c r="K28" s="3">
        <f>IFERROR( TransTable[[#This Row],[Date]], "")</f>
        <v>44566</v>
      </c>
      <c r="L28" s="27" t="str">
        <f>IFERROR( IF( TransTable[[#This Row],[Transaction Type]] = "Contribution", TransTable[[#This Row],[Amount]], ""), "")</f>
        <v/>
      </c>
      <c r="M28" s="27" t="str">
        <f>IFERROR( IF( TransTable[[#This Row],[Transaction Type]] = "Distribution", TransTable[[#This Row],[Amount]], ""), "")</f>
        <v/>
      </c>
      <c r="N28" s="28">
        <f>IF( K28 = "", "", SUM($L$10:M28))</f>
        <v>-1300000</v>
      </c>
      <c r="O28" s="28">
        <f>IF( N28 = "", "", TransTable[[#Totals],[Amount]])</f>
        <v>1988500</v>
      </c>
    </row>
    <row r="29" spans="3:15" x14ac:dyDescent="0.2">
      <c r="C29" s="3">
        <v>44568</v>
      </c>
      <c r="D29" t="s">
        <v>16</v>
      </c>
      <c r="E29" t="s">
        <v>55</v>
      </c>
      <c r="F29" s="1">
        <v>274000</v>
      </c>
      <c r="G29" s="1">
        <f>IF( TransTable[[#This Row],[Transaction Type]] = "Valuation", 0, TransTable[[#This Row],[Amount]])</f>
        <v>0</v>
      </c>
      <c r="H29" s="1">
        <f>IF(TransTable[[#This Row],[Transaction Type]]="Valuation", H28, IFERROR(H28 + TransTable[[#This Row],[Actual Cash Flow]], TransTable[[#This Row],[Actual Cash Flow]]))</f>
        <v>-1300000</v>
      </c>
      <c r="K29" s="3">
        <f>IFERROR( TransTable[[#This Row],[Date]], "")</f>
        <v>44568</v>
      </c>
      <c r="L29" s="27" t="str">
        <f>IFERROR( IF( TransTable[[#This Row],[Transaction Type]] = "Contribution", TransTable[[#This Row],[Amount]], ""), "")</f>
        <v/>
      </c>
      <c r="M29" s="27" t="str">
        <f>IFERROR( IF( TransTable[[#This Row],[Transaction Type]] = "Distribution", TransTable[[#This Row],[Amount]], ""), "")</f>
        <v/>
      </c>
      <c r="N29" s="28">
        <f>IF( K29 = "", "", SUM($L$10:M29))</f>
        <v>-1300000</v>
      </c>
      <c r="O29" s="28">
        <f>IF( N29 = "", "", TransTable[[#Totals],[Amount]])</f>
        <v>1988500</v>
      </c>
    </row>
    <row r="30" spans="3:15" x14ac:dyDescent="0.2">
      <c r="C30" s="3">
        <v>44569</v>
      </c>
      <c r="D30" t="s">
        <v>14</v>
      </c>
      <c r="E30" t="s">
        <v>55</v>
      </c>
      <c r="F30" s="1">
        <v>606000</v>
      </c>
      <c r="G30" s="1">
        <f>IF( TransTable[[#This Row],[Transaction Type]] = "Valuation", 0, TransTable[[#This Row],[Amount]])</f>
        <v>0</v>
      </c>
      <c r="H30" s="1">
        <f>IF(TransTable[[#This Row],[Transaction Type]]="Valuation", H29, IFERROR(H29 + TransTable[[#This Row],[Actual Cash Flow]], TransTable[[#This Row],[Actual Cash Flow]]))</f>
        <v>-1300000</v>
      </c>
      <c r="K30" s="3">
        <f>IFERROR( TransTable[[#This Row],[Date]], "")</f>
        <v>44569</v>
      </c>
      <c r="L30" s="27" t="str">
        <f>IFERROR( IF( TransTable[[#This Row],[Transaction Type]] = "Contribution", TransTable[[#This Row],[Amount]], ""), "")</f>
        <v/>
      </c>
      <c r="M30" s="27" t="str">
        <f>IFERROR( IF( TransTable[[#This Row],[Transaction Type]] = "Distribution", TransTable[[#This Row],[Amount]], ""), "")</f>
        <v/>
      </c>
      <c r="N30" s="28">
        <f>IF( K30 = "", "", SUM($L$10:M30))</f>
        <v>-1300000</v>
      </c>
      <c r="O30" s="28">
        <f>IF( N30 = "", "", TransTable[[#Totals],[Amount]])</f>
        <v>1988500</v>
      </c>
    </row>
    <row r="31" spans="3:15" x14ac:dyDescent="0.2">
      <c r="C31" s="3">
        <v>44579</v>
      </c>
      <c r="D31" t="s">
        <v>14</v>
      </c>
      <c r="E31" t="s">
        <v>19</v>
      </c>
      <c r="F31" s="1">
        <v>-279000</v>
      </c>
      <c r="G31" s="1">
        <f>IF( TransTable[[#This Row],[Transaction Type]] = "Valuation", 0, TransTable[[#This Row],[Amount]])</f>
        <v>-279000</v>
      </c>
      <c r="H31" s="1">
        <f>IF(TransTable[[#This Row],[Transaction Type]]="Valuation", H30, IFERROR(H30 + TransTable[[#This Row],[Actual Cash Flow]], TransTable[[#This Row],[Actual Cash Flow]]))</f>
        <v>-1579000</v>
      </c>
      <c r="K31" s="3">
        <f>IFERROR( TransTable[[#This Row],[Date]], "")</f>
        <v>44579</v>
      </c>
      <c r="L31" s="27">
        <f>IFERROR( IF( TransTable[[#This Row],[Transaction Type]] = "Contribution", TransTable[[#This Row],[Amount]], ""), "")</f>
        <v>-279000</v>
      </c>
      <c r="M31" s="27" t="str">
        <f>IFERROR( IF( TransTable[[#This Row],[Transaction Type]] = "Distribution", TransTable[[#This Row],[Amount]], ""), "")</f>
        <v/>
      </c>
      <c r="N31" s="28">
        <f>IF( K31 = "", "", SUM($L$10:M31))</f>
        <v>-1579000</v>
      </c>
      <c r="O31" s="28">
        <f>IF( N31 = "", "", TransTable[[#Totals],[Amount]])</f>
        <v>1988500</v>
      </c>
    </row>
    <row r="32" spans="3:15" x14ac:dyDescent="0.2">
      <c r="C32" s="3">
        <v>44593</v>
      </c>
      <c r="D32" s="34" t="s">
        <v>69</v>
      </c>
      <c r="E32" s="34" t="s">
        <v>19</v>
      </c>
      <c r="F32" s="1">
        <v>-20000</v>
      </c>
      <c r="G32" s="1">
        <f>IF( TransTable[[#This Row],[Transaction Type]] = "Valuation", 0, TransTable[[#This Row],[Amount]])</f>
        <v>-20000</v>
      </c>
      <c r="H32" s="1">
        <f>IF(TransTable[[#This Row],[Transaction Type]]="Valuation", H31, IFERROR(H31 + TransTable[[#This Row],[Actual Cash Flow]], TransTable[[#This Row],[Actual Cash Flow]]))</f>
        <v>-1599000</v>
      </c>
      <c r="K32" s="3">
        <f>IFERROR( TransTable[[#This Row],[Date]], "")</f>
        <v>44593</v>
      </c>
      <c r="L32" s="27">
        <f>IFERROR( IF( TransTable[[#This Row],[Transaction Type]] = "Contribution", TransTable[[#This Row],[Amount]], ""), "")</f>
        <v>-20000</v>
      </c>
      <c r="M32" s="27" t="str">
        <f>IFERROR( IF( TransTable[[#This Row],[Transaction Type]] = "Distribution", TransTable[[#This Row],[Amount]], ""), "")</f>
        <v/>
      </c>
      <c r="N32" s="28">
        <f>IF( K32 = "", "", SUM($L$10:M32))</f>
        <v>-1599000</v>
      </c>
      <c r="O32" s="28">
        <f>IF( N32 = "", "", TransTable[[#Totals],[Amount]])</f>
        <v>1988500</v>
      </c>
    </row>
    <row r="33" spans="3:15" x14ac:dyDescent="0.2">
      <c r="C33" s="3">
        <v>44596</v>
      </c>
      <c r="D33" t="s">
        <v>17</v>
      </c>
      <c r="E33" t="s">
        <v>20</v>
      </c>
      <c r="F33" s="1">
        <v>8000</v>
      </c>
      <c r="G33" s="1">
        <f>IF( TransTable[[#This Row],[Transaction Type]] = "Valuation", 0, TransTable[[#This Row],[Amount]])</f>
        <v>8000</v>
      </c>
      <c r="H33" s="1">
        <f>IF(TransTable[[#This Row],[Transaction Type]]="Valuation", H32, IFERROR(H32 + TransTable[[#This Row],[Actual Cash Flow]], TransTable[[#This Row],[Actual Cash Flow]]))</f>
        <v>-1591000</v>
      </c>
      <c r="K33" s="3">
        <f>IFERROR( TransTable[[#This Row],[Date]], "")</f>
        <v>44596</v>
      </c>
      <c r="L33" s="27" t="str">
        <f>IFERROR( IF( TransTable[[#This Row],[Transaction Type]] = "Contribution", TransTable[[#This Row],[Amount]], ""), "")</f>
        <v/>
      </c>
      <c r="M33" s="27">
        <f>IFERROR( IF( TransTable[[#This Row],[Transaction Type]] = "Distribution", TransTable[[#This Row],[Amount]], ""), "")</f>
        <v>8000</v>
      </c>
      <c r="N33" s="28">
        <f>IF( K33 = "", "", SUM($L$10:M33))</f>
        <v>-1591000</v>
      </c>
      <c r="O33" s="28">
        <f>IF( N33 = "", "", TransTable[[#Totals],[Amount]])</f>
        <v>1988500</v>
      </c>
    </row>
    <row r="34" spans="3:15" x14ac:dyDescent="0.2">
      <c r="C34" s="3">
        <v>44600</v>
      </c>
      <c r="D34" t="s">
        <v>16</v>
      </c>
      <c r="E34" t="s">
        <v>19</v>
      </c>
      <c r="F34" s="1">
        <v>-91000</v>
      </c>
      <c r="G34" s="1">
        <f>IF( TransTable[[#This Row],[Transaction Type]] = "Valuation", 0, TransTable[[#This Row],[Amount]])</f>
        <v>-91000</v>
      </c>
      <c r="H34" s="1">
        <f>IF(TransTable[[#This Row],[Transaction Type]]="Valuation", H33, IFERROR(H33 + TransTable[[#This Row],[Actual Cash Flow]], TransTable[[#This Row],[Actual Cash Flow]]))</f>
        <v>-1682000</v>
      </c>
      <c r="K34" s="3">
        <f>IFERROR( TransTable[[#This Row],[Date]], "")</f>
        <v>44600</v>
      </c>
      <c r="L34" s="27">
        <f>IFERROR( IF( TransTable[[#This Row],[Transaction Type]] = "Contribution", TransTable[[#This Row],[Amount]], ""), "")</f>
        <v>-91000</v>
      </c>
      <c r="M34" s="27" t="str">
        <f>IFERROR( IF( TransTable[[#This Row],[Transaction Type]] = "Distribution", TransTable[[#This Row],[Amount]], ""), "")</f>
        <v/>
      </c>
      <c r="N34" s="28">
        <f>IF( K34 = "", "", SUM($L$10:M34))</f>
        <v>-1682000</v>
      </c>
      <c r="O34" s="28">
        <f>IF( N34 = "", "", TransTable[[#Totals],[Amount]])</f>
        <v>1988500</v>
      </c>
    </row>
    <row r="35" spans="3:15" x14ac:dyDescent="0.2">
      <c r="C35" s="3">
        <v>44613</v>
      </c>
      <c r="D35" t="s">
        <v>15</v>
      </c>
      <c r="E35" t="s">
        <v>19</v>
      </c>
      <c r="F35" s="1">
        <v>-177000</v>
      </c>
      <c r="G35" s="1">
        <f>IF( TransTable[[#This Row],[Transaction Type]] = "Valuation", 0, TransTable[[#This Row],[Amount]])</f>
        <v>-177000</v>
      </c>
      <c r="H35" s="1">
        <f>IF(TransTable[[#This Row],[Transaction Type]]="Valuation", H34, IFERROR(H34 + TransTable[[#This Row],[Actual Cash Flow]], TransTable[[#This Row],[Actual Cash Flow]]))</f>
        <v>-1859000</v>
      </c>
      <c r="K35" s="3">
        <f>IFERROR( TransTable[[#This Row],[Date]], "")</f>
        <v>44613</v>
      </c>
      <c r="L35" s="27">
        <f>IFERROR( IF( TransTable[[#This Row],[Transaction Type]] = "Contribution", TransTable[[#This Row],[Amount]], ""), "")</f>
        <v>-177000</v>
      </c>
      <c r="M35" s="27" t="str">
        <f>IFERROR( IF( TransTable[[#This Row],[Transaction Type]] = "Distribution", TransTable[[#This Row],[Amount]], ""), "")</f>
        <v/>
      </c>
      <c r="N35" s="28">
        <f>IF( K35 = "", "", SUM($L$10:M35))</f>
        <v>-1859000</v>
      </c>
      <c r="O35" s="28">
        <f>IF( N35 = "", "", TransTable[[#Totals],[Amount]])</f>
        <v>1988500</v>
      </c>
    </row>
    <row r="36" spans="3:15" x14ac:dyDescent="0.2">
      <c r="C36" s="3">
        <v>44620</v>
      </c>
      <c r="D36" s="34" t="s">
        <v>69</v>
      </c>
      <c r="E36" s="34" t="s">
        <v>55</v>
      </c>
      <c r="F36" s="1">
        <v>37000</v>
      </c>
      <c r="G36" s="1">
        <f>IF( TransTable[[#This Row],[Transaction Type]] = "Valuation", 0, TransTable[[#This Row],[Amount]])</f>
        <v>0</v>
      </c>
      <c r="H36" s="1">
        <f>IF(TransTable[[#This Row],[Transaction Type]]="Valuation", H35, IFERROR(H35 + TransTable[[#This Row],[Actual Cash Flow]], TransTable[[#This Row],[Actual Cash Flow]]))</f>
        <v>-1859000</v>
      </c>
      <c r="K36" s="3">
        <f>IFERROR( TransTable[[#This Row],[Date]], "")</f>
        <v>44620</v>
      </c>
      <c r="L36" s="27" t="str">
        <f>IFERROR( IF( TransTable[[#This Row],[Transaction Type]] = "Contribution", TransTable[[#This Row],[Amount]], ""), "")</f>
        <v/>
      </c>
      <c r="M36" s="27" t="str">
        <f>IFERROR( IF( TransTable[[#This Row],[Transaction Type]] = "Distribution", TransTable[[#This Row],[Amount]], ""), "")</f>
        <v/>
      </c>
      <c r="N36" s="28">
        <f>IF( K36 = "", "", SUM($L$10:M36))</f>
        <v>-1859000</v>
      </c>
      <c r="O36" s="28">
        <f>IF( N36 = "", "", TransTable[[#Totals],[Amount]])</f>
        <v>1988500</v>
      </c>
    </row>
    <row r="37" spans="3:15" x14ac:dyDescent="0.2">
      <c r="C37" s="3">
        <v>44623</v>
      </c>
      <c r="D37" t="s">
        <v>61</v>
      </c>
      <c r="E37" t="s">
        <v>55</v>
      </c>
      <c r="F37" s="1">
        <v>44000</v>
      </c>
      <c r="G37" s="1">
        <f>IF( TransTable[[#This Row],[Transaction Type]] = "Valuation", 0, TransTable[[#This Row],[Amount]])</f>
        <v>0</v>
      </c>
      <c r="H37" s="1">
        <f>IF(TransTable[[#This Row],[Transaction Type]]="Valuation", H36, IFERROR(H36 + TransTable[[#This Row],[Actual Cash Flow]], TransTable[[#This Row],[Actual Cash Flow]]))</f>
        <v>-1859000</v>
      </c>
      <c r="K37" s="3">
        <f>IFERROR( TransTable[[#This Row],[Date]], "")</f>
        <v>44623</v>
      </c>
      <c r="L37" s="27" t="str">
        <f>IFERROR( IF( TransTable[[#This Row],[Transaction Type]] = "Contribution", TransTable[[#This Row],[Amount]], ""), "")</f>
        <v/>
      </c>
      <c r="M37" s="27" t="str">
        <f>IFERROR( IF( TransTable[[#This Row],[Transaction Type]] = "Distribution", TransTable[[#This Row],[Amount]], ""), "")</f>
        <v/>
      </c>
      <c r="N37" s="28">
        <f>IF( K37 = "", "", SUM($L$10:M37))</f>
        <v>-1859000</v>
      </c>
      <c r="O37" s="28">
        <f>IF( N37 = "", "", TransTable[[#Totals],[Amount]])</f>
        <v>1988500</v>
      </c>
    </row>
    <row r="38" spans="3:15" x14ac:dyDescent="0.2">
      <c r="C38" s="3">
        <f ca="1">TODAY()</f>
        <v>44629</v>
      </c>
      <c r="F38" s="43">
        <f>SUM(InvestTable[Expected Valuation])</f>
        <v>1988500</v>
      </c>
      <c r="G38" s="43">
        <f>TransTable[[#Totals],[Amount]]</f>
        <v>1988500</v>
      </c>
      <c r="K38" s="3" t="str">
        <f>IFERROR( TransTable[[#This Row],[Date]], "")</f>
        <v/>
      </c>
      <c r="L38" s="27" t="str">
        <f>IFERROR( IF( TransTable[[#This Row],[Transaction Type]] = "Contribution", TransTable[[#This Row],[Amount]], ""), "")</f>
        <v/>
      </c>
      <c r="M38" s="27" t="str">
        <f>IFERROR( IF( TransTable[[#This Row],[Transaction Type]] = "Distribution", TransTable[[#This Row],[Amount]], ""), "")</f>
        <v/>
      </c>
      <c r="N38" s="28" t="str">
        <f>IF( K38 = "", "", SUM($L$10:M38))</f>
        <v/>
      </c>
      <c r="O38" s="28" t="str">
        <f>IF( N38 = "", "", TransTable[[#Totals],[Amount]])</f>
        <v/>
      </c>
    </row>
    <row r="39" spans="3:15" x14ac:dyDescent="0.2">
      <c r="C39" s="3"/>
      <c r="D39" s="3"/>
      <c r="F39" s="1"/>
      <c r="G39" s="1"/>
      <c r="K39" s="3" t="str">
        <f>IFERROR( TransTable[[#This Row],[Date]], "")</f>
        <v/>
      </c>
      <c r="L39" s="27" t="str">
        <f>IFERROR( IF( TransTable[[#This Row],[Transaction Type]] = "Contribution", TransTable[[#This Row],[Amount]], ""), "")</f>
        <v/>
      </c>
      <c r="M39" s="27" t="str">
        <f>IFERROR( IF( TransTable[[#This Row],[Transaction Type]] = "Distribution", TransTable[[#This Row],[Amount]], ""), "")</f>
        <v/>
      </c>
      <c r="N39" s="28" t="str">
        <f>IF( K39 = "", "", SUM($L$10:M39))</f>
        <v/>
      </c>
      <c r="O39" s="28" t="str">
        <f>IF( N39 = "", "", TransTable[[#Totals],[Amount]])</f>
        <v/>
      </c>
    </row>
    <row r="40" spans="3:15" x14ac:dyDescent="0.2">
      <c r="F40" s="3"/>
      <c r="G40" s="3"/>
      <c r="K40" s="3" t="str">
        <f>IFERROR( TransTable[[#This Row],[Date]], "")</f>
        <v/>
      </c>
      <c r="L40" s="27" t="str">
        <f>IFERROR( IF( TransTable[[#This Row],[Transaction Type]] = "Contribution", TransTable[[#This Row],[Amount]], ""), "")</f>
        <v/>
      </c>
      <c r="M40" s="27" t="str">
        <f>IFERROR( IF( TransTable[[#This Row],[Transaction Type]] = "Distribution", TransTable[[#This Row],[Amount]], ""), "")</f>
        <v/>
      </c>
      <c r="N40" s="28" t="str">
        <f>IF( K40 = "", "", SUM($L$10:M40))</f>
        <v/>
      </c>
      <c r="O40" s="28" t="str">
        <f>IF( N40 = "", "", TransTable[[#Totals],[Amount]])</f>
        <v/>
      </c>
    </row>
    <row r="41" spans="3:15" x14ac:dyDescent="0.2">
      <c r="K41" s="3" t="str">
        <f>IFERROR( TransTable[[#This Row],[Date]], "")</f>
        <v/>
      </c>
      <c r="L41" s="27" t="str">
        <f>IFERROR( IF( TransTable[[#This Row],[Transaction Type]] = "Contribution", TransTable[[#This Row],[Amount]], ""), "")</f>
        <v/>
      </c>
      <c r="M41" s="27" t="str">
        <f>IFERROR( IF( TransTable[[#This Row],[Transaction Type]] = "Distribution", TransTable[[#This Row],[Amount]], ""), "")</f>
        <v/>
      </c>
      <c r="N41" s="28" t="str">
        <f>IF( K41 = "", "", SUM($L$10:M41))</f>
        <v/>
      </c>
      <c r="O41" s="28" t="str">
        <f>IF( N41 = "", "", TransTable[[#Totals],[Amount]])</f>
        <v/>
      </c>
    </row>
    <row r="42" spans="3:15" x14ac:dyDescent="0.2">
      <c r="K42" s="3" t="str">
        <f>IFERROR( TransTable[[#This Row],[Date]], "")</f>
        <v/>
      </c>
      <c r="L42" s="27" t="str">
        <f>IFERROR( IF( TransTable[[#This Row],[Transaction Type]] = "Contribution", TransTable[[#This Row],[Amount]], ""), "")</f>
        <v/>
      </c>
      <c r="M42" s="27" t="str">
        <f>IFERROR( IF( TransTable[[#This Row],[Transaction Type]] = "Distribution", TransTable[[#This Row],[Amount]], ""), "")</f>
        <v/>
      </c>
      <c r="N42" s="28" t="str">
        <f>IF( K42 = "", "", SUM($L$10:M42))</f>
        <v/>
      </c>
      <c r="O42" s="28" t="str">
        <f>IF( N42 = "", "", TransTable[[#Totals],[Amount]])</f>
        <v/>
      </c>
    </row>
    <row r="43" spans="3:15" x14ac:dyDescent="0.2">
      <c r="K43" s="3" t="str">
        <f>IFERROR( TransTable[[#This Row],[Date]], "")</f>
        <v/>
      </c>
      <c r="L43" s="27" t="str">
        <f>IFERROR( IF( TransTable[[#This Row],[Transaction Type]] = "Contribution", TransTable[[#This Row],[Amount]], ""), "")</f>
        <v/>
      </c>
      <c r="M43" s="27" t="str">
        <f>IFERROR( IF( TransTable[[#This Row],[Transaction Type]] = "Distribution", TransTable[[#This Row],[Amount]], ""), "")</f>
        <v/>
      </c>
      <c r="N43" s="28" t="str">
        <f>IF( K43 = "", "", SUM($L$10:M43))</f>
        <v/>
      </c>
      <c r="O43" s="28" t="str">
        <f>IF( N43 = "", "", TransTable[[#Totals],[Amount]])</f>
        <v/>
      </c>
    </row>
    <row r="44" spans="3:15" x14ac:dyDescent="0.2">
      <c r="K44" s="3" t="str">
        <f>IFERROR( TransTable[[#This Row],[Date]], "")</f>
        <v/>
      </c>
      <c r="L44" s="27" t="str">
        <f>IFERROR( IF( TransTable[[#This Row],[Transaction Type]] = "Contribution", TransTable[[#This Row],[Amount]], ""), "")</f>
        <v/>
      </c>
      <c r="M44" s="27" t="str">
        <f>IFERROR( IF( TransTable[[#This Row],[Transaction Type]] = "Distribution", TransTable[[#This Row],[Amount]], ""), "")</f>
        <v/>
      </c>
      <c r="N44" s="28" t="str">
        <f>IF( K44 = "", "", SUM($L$10:M44))</f>
        <v/>
      </c>
      <c r="O44" s="28" t="str">
        <f>IF( N44 = "", "", TransTable[[#Totals],[Amount]])</f>
        <v/>
      </c>
    </row>
    <row r="45" spans="3:15" x14ac:dyDescent="0.2">
      <c r="K45" s="3" t="str">
        <f>IFERROR( TransTable[[#This Row],[Date]], "")</f>
        <v/>
      </c>
      <c r="L45" s="27" t="str">
        <f>IFERROR( IF( TransTable[[#This Row],[Transaction Type]] = "Contribution", TransTable[[#This Row],[Amount]], ""), "")</f>
        <v/>
      </c>
      <c r="M45" s="27" t="str">
        <f>IFERROR( IF( TransTable[[#This Row],[Transaction Type]] = "Distribution", TransTable[[#This Row],[Amount]], ""), "")</f>
        <v/>
      </c>
      <c r="N45" s="28" t="str">
        <f>IF( K45 = "", "", SUM($L$10:M45))</f>
        <v/>
      </c>
      <c r="O45" s="28" t="str">
        <f>IF( N45 = "", "", TransTable[[#Totals],[Amount]])</f>
        <v/>
      </c>
    </row>
    <row r="46" spans="3:15" x14ac:dyDescent="0.2">
      <c r="K46" s="3" t="str">
        <f>IFERROR( TransTable[[#This Row],[Date]], "")</f>
        <v/>
      </c>
      <c r="L46" s="27" t="str">
        <f>IFERROR( IF( TransTable[[#This Row],[Transaction Type]] = "Contribution", TransTable[[#This Row],[Amount]], ""), "")</f>
        <v/>
      </c>
      <c r="M46" s="27" t="str">
        <f>IFERROR( IF( TransTable[[#This Row],[Transaction Type]] = "Distribution", TransTable[[#This Row],[Amount]], ""), "")</f>
        <v/>
      </c>
      <c r="N46" s="28" t="str">
        <f>IF( K46 = "", "", SUM($L$10:M46))</f>
        <v/>
      </c>
      <c r="O46" s="28" t="str">
        <f>IF( N46 = "", "", TransTable[[#Totals],[Amount]])</f>
        <v/>
      </c>
    </row>
    <row r="47" spans="3:15" x14ac:dyDescent="0.2">
      <c r="K47" s="3" t="str">
        <f>IFERROR( TransTable[[#This Row],[Date]], "")</f>
        <v/>
      </c>
      <c r="L47" s="27" t="str">
        <f>IFERROR( IF( TransTable[[#This Row],[Transaction Type]] = "Contribution", TransTable[[#This Row],[Amount]], ""), "")</f>
        <v/>
      </c>
      <c r="M47" s="27" t="str">
        <f>IFERROR( IF( TransTable[[#This Row],[Transaction Type]] = "Distribution", TransTable[[#This Row],[Amount]], ""), "")</f>
        <v/>
      </c>
      <c r="N47" s="28" t="str">
        <f>IF( K47 = "", "", SUM($L$10:M47))</f>
        <v/>
      </c>
      <c r="O47" s="28" t="str">
        <f>IF( N47 = "", "", TransTable[[#Totals],[Amount]])</f>
        <v/>
      </c>
    </row>
    <row r="48" spans="3:15" x14ac:dyDescent="0.2">
      <c r="K48" s="3" t="str">
        <f>IFERROR( TransTable[[#This Row],[Date]], "")</f>
        <v/>
      </c>
      <c r="L48" s="27" t="str">
        <f>IFERROR( IF( TransTable[[#This Row],[Transaction Type]] = "Contribution", TransTable[[#This Row],[Amount]], ""), "")</f>
        <v/>
      </c>
      <c r="M48" s="27" t="str">
        <f>IFERROR( IF( TransTable[[#This Row],[Transaction Type]] = "Distribution", TransTable[[#This Row],[Amount]], ""), "")</f>
        <v/>
      </c>
      <c r="N48" s="28" t="str">
        <f>IF( K48 = "", "", SUM($L$10:M48))</f>
        <v/>
      </c>
      <c r="O48" s="28" t="str">
        <f>IF( N48 = "", "", TransTable[[#Totals],[Amount]])</f>
        <v/>
      </c>
    </row>
    <row r="49" spans="11:15" x14ac:dyDescent="0.2">
      <c r="K49" s="3" t="str">
        <f>IFERROR( TransTable[[#This Row],[Date]], "")</f>
        <v/>
      </c>
      <c r="L49" s="27" t="str">
        <f>IFERROR( IF( TransTable[[#This Row],[Transaction Type]] = "Contribution", TransTable[[#This Row],[Amount]], ""), "")</f>
        <v/>
      </c>
      <c r="M49" s="27" t="str">
        <f>IFERROR( IF( TransTable[[#This Row],[Transaction Type]] = "Distribution", TransTable[[#This Row],[Amount]], ""), "")</f>
        <v/>
      </c>
      <c r="N49" s="28" t="str">
        <f>IF( K49 = "", "", SUM($L$10:M49))</f>
        <v/>
      </c>
      <c r="O49" s="28" t="str">
        <f>IF( N49 = "", "", TransTable[[#Totals],[Amount]])</f>
        <v/>
      </c>
    </row>
    <row r="50" spans="11:15" x14ac:dyDescent="0.2">
      <c r="K50" s="3" t="str">
        <f>IFERROR( TransTable[[#This Row],[Date]], "")</f>
        <v/>
      </c>
      <c r="L50" s="27" t="str">
        <f>IFERROR( IF( TransTable[[#This Row],[Transaction Type]] = "Contribution", TransTable[[#This Row],[Amount]], ""), "")</f>
        <v/>
      </c>
      <c r="M50" s="27" t="str">
        <f>IFERROR( IF( TransTable[[#This Row],[Transaction Type]] = "Distribution", TransTable[[#This Row],[Amount]], ""), "")</f>
        <v/>
      </c>
      <c r="N50" s="28" t="str">
        <f>IF( K50 = "", "", SUM($L$10:M50))</f>
        <v/>
      </c>
      <c r="O50" s="28" t="str">
        <f>IF( N50 = "", "", TransTable[[#Totals],[Amount]])</f>
        <v/>
      </c>
    </row>
    <row r="51" spans="11:15" x14ac:dyDescent="0.2">
      <c r="K51" s="3" t="str">
        <f>IFERROR( TransTable[[#This Row],[Date]], "")</f>
        <v/>
      </c>
      <c r="L51" s="27" t="str">
        <f>IFERROR( IF( TransTable[[#This Row],[Transaction Type]] = "Contribution", TransTable[[#This Row],[Amount]], ""), "")</f>
        <v/>
      </c>
      <c r="M51" s="27" t="str">
        <f>IFERROR( IF( TransTable[[#This Row],[Transaction Type]] = "Distribution", TransTable[[#This Row],[Amount]], ""), "")</f>
        <v/>
      </c>
      <c r="N51" s="28" t="str">
        <f>IF( K51 = "", "", SUM($L$10:M51))</f>
        <v/>
      </c>
      <c r="O51" s="28" t="str">
        <f>IF( N51 = "", "", TransTable[[#Totals],[Amount]])</f>
        <v/>
      </c>
    </row>
    <row r="52" spans="11:15" x14ac:dyDescent="0.2">
      <c r="K52" s="3" t="str">
        <f>IFERROR( TransTable[[#This Row],[Date]], "")</f>
        <v/>
      </c>
      <c r="L52" s="27" t="str">
        <f>IFERROR( IF( TransTable[[#This Row],[Transaction Type]] = "Contribution", TransTable[[#This Row],[Amount]], ""), "")</f>
        <v/>
      </c>
      <c r="M52" s="27" t="str">
        <f>IFERROR( IF( TransTable[[#This Row],[Transaction Type]] = "Distribution", TransTable[[#This Row],[Amount]], ""), "")</f>
        <v/>
      </c>
      <c r="N52" s="28" t="str">
        <f>IF( K52 = "", "", SUM($L$10:M52))</f>
        <v/>
      </c>
      <c r="O52" s="28" t="str">
        <f>IF( N52 = "", "", TransTable[[#Totals],[Amount]])</f>
        <v/>
      </c>
    </row>
    <row r="53" spans="11:15" x14ac:dyDescent="0.2">
      <c r="K53" s="3" t="str">
        <f>IFERROR( TransTable[[#This Row],[Date]], "")</f>
        <v/>
      </c>
      <c r="L53" s="27" t="str">
        <f>IFERROR( IF( TransTable[[#This Row],[Transaction Type]] = "Contribution", TransTable[[#This Row],[Amount]], ""), "")</f>
        <v/>
      </c>
      <c r="M53" s="27" t="str">
        <f>IFERROR( IF( TransTable[[#This Row],[Transaction Type]] = "Distribution", TransTable[[#This Row],[Amount]], ""), "")</f>
        <v/>
      </c>
      <c r="N53" s="28" t="str">
        <f>IF( K53 = "", "", SUM($L$10:M53))</f>
        <v/>
      </c>
      <c r="O53" s="28" t="str">
        <f>IF( N53 = "", "", TransTable[[#Totals],[Amount]])</f>
        <v/>
      </c>
    </row>
    <row r="54" spans="11:15" x14ac:dyDescent="0.2">
      <c r="K54" s="3" t="str">
        <f>IFERROR( TransTable[[#This Row],[Date]], "")</f>
        <v/>
      </c>
      <c r="L54" s="27" t="str">
        <f>IFERROR( IF( TransTable[[#This Row],[Transaction Type]] = "Contribution", TransTable[[#This Row],[Amount]], ""), "")</f>
        <v/>
      </c>
      <c r="M54" s="27" t="str">
        <f>IFERROR( IF( TransTable[[#This Row],[Transaction Type]] = "Distribution", TransTable[[#This Row],[Amount]], ""), "")</f>
        <v/>
      </c>
      <c r="N54" s="28" t="str">
        <f>IF( K54 = "", "", SUM($L$10:M54))</f>
        <v/>
      </c>
      <c r="O54" s="28" t="str">
        <f>IF( N54 = "", "", TransTable[[#Totals],[Amount]])</f>
        <v/>
      </c>
    </row>
    <row r="55" spans="11:15" x14ac:dyDescent="0.2">
      <c r="K55" s="3" t="str">
        <f>IFERROR( TransTable[[#This Row],[Date]], "")</f>
        <v/>
      </c>
      <c r="L55" s="27" t="str">
        <f>IFERROR( IF( TransTable[[#This Row],[Transaction Type]] = "Contribution", TransTable[[#This Row],[Amount]], ""), "")</f>
        <v/>
      </c>
      <c r="M55" s="27" t="str">
        <f>IFERROR( IF( TransTable[[#This Row],[Transaction Type]] = "Distribution", TransTable[[#This Row],[Amount]], ""), "")</f>
        <v/>
      </c>
      <c r="N55" s="28" t="str">
        <f>IF( K55 = "", "", SUM($L$10:M55))</f>
        <v/>
      </c>
      <c r="O55" s="28" t="str">
        <f>IF( N55 = "", "", TransTable[[#Totals],[Amount]])</f>
        <v/>
      </c>
    </row>
    <row r="56" spans="11:15" x14ac:dyDescent="0.2">
      <c r="K56" s="3" t="str">
        <f>IFERROR( TransTable[[#This Row],[Date]], "")</f>
        <v/>
      </c>
      <c r="L56" s="27" t="str">
        <f>IFERROR( IF( TransTable[[#This Row],[Transaction Type]] = "Contribution", TransTable[[#This Row],[Amount]], ""), "")</f>
        <v/>
      </c>
      <c r="M56" s="27" t="str">
        <f>IFERROR( IF( TransTable[[#This Row],[Transaction Type]] = "Distribution", TransTable[[#This Row],[Amount]], ""), "")</f>
        <v/>
      </c>
      <c r="N56" s="28" t="str">
        <f>IF( K56 = "", "", SUM($L$10:M56))</f>
        <v/>
      </c>
      <c r="O56" s="28" t="str">
        <f>IF( N56 = "", "", TransTable[[#Totals],[Amount]])</f>
        <v/>
      </c>
    </row>
    <row r="57" spans="11:15" x14ac:dyDescent="0.2">
      <c r="K57" s="3" t="str">
        <f>IFERROR( TransTable[[#This Row],[Date]], "")</f>
        <v/>
      </c>
      <c r="L57" s="27" t="str">
        <f>IFERROR( IF( TransTable[[#This Row],[Transaction Type]] = "Contribution", TransTable[[#This Row],[Amount]], ""), "")</f>
        <v/>
      </c>
      <c r="M57" s="27" t="str">
        <f>IFERROR( IF( TransTable[[#This Row],[Transaction Type]] = "Distribution", TransTable[[#This Row],[Amount]], ""), "")</f>
        <v/>
      </c>
      <c r="N57" s="28" t="str">
        <f>IF( K57 = "", "", SUM($L$10:M57))</f>
        <v/>
      </c>
      <c r="O57" s="28" t="str">
        <f>IF( N57 = "", "", TransTable[[#Totals],[Amount]])</f>
        <v/>
      </c>
    </row>
    <row r="58" spans="11:15" x14ac:dyDescent="0.2">
      <c r="K58" s="3" t="str">
        <f>IFERROR( TransTable[[#This Row],[Date]], "")</f>
        <v/>
      </c>
      <c r="L58" s="27" t="str">
        <f>IFERROR( IF( TransTable[[#This Row],[Transaction Type]] = "Contribution", TransTable[[#This Row],[Amount]], ""), "")</f>
        <v/>
      </c>
      <c r="M58" s="27" t="str">
        <f>IFERROR( IF( TransTable[[#This Row],[Transaction Type]] = "Distribution", TransTable[[#This Row],[Amount]], ""), "")</f>
        <v/>
      </c>
      <c r="N58" s="28" t="str">
        <f>IF( K58 = "", "", SUM($L$10:M58))</f>
        <v/>
      </c>
      <c r="O58" s="28" t="str">
        <f>IF( N58 = "", "", TransTable[[#Totals],[Amount]])</f>
        <v/>
      </c>
    </row>
    <row r="59" spans="11:15" x14ac:dyDescent="0.2">
      <c r="K59" s="3" t="str">
        <f>IFERROR( TransTable[[#This Row],[Date]], "")</f>
        <v/>
      </c>
      <c r="L59" s="27" t="str">
        <f>IFERROR( IF( TransTable[[#This Row],[Transaction Type]] = "Contribution", TransTable[[#This Row],[Amount]], ""), "")</f>
        <v/>
      </c>
      <c r="M59" s="27" t="str">
        <f>IFERROR( IF( TransTable[[#This Row],[Transaction Type]] = "Distribution", TransTable[[#This Row],[Amount]], ""), "")</f>
        <v/>
      </c>
      <c r="N59" s="28" t="str">
        <f>IF( K59 = "", "", SUM($L$10:M59))</f>
        <v/>
      </c>
      <c r="O59" s="28" t="str">
        <f>IF( N59 = "", "", TransTable[[#Totals],[Amount]])</f>
        <v/>
      </c>
    </row>
    <row r="60" spans="11:15" x14ac:dyDescent="0.2">
      <c r="K60" s="3" t="str">
        <f>IFERROR( TransTable[[#This Row],[Date]], "")</f>
        <v/>
      </c>
      <c r="L60" s="27" t="str">
        <f>IFERROR( IF( TransTable[[#This Row],[Transaction Type]] = "Contribution", TransTable[[#This Row],[Amount]], ""), "")</f>
        <v/>
      </c>
      <c r="M60" s="27" t="str">
        <f>IFERROR( IF( TransTable[[#This Row],[Transaction Type]] = "Distribution", TransTable[[#This Row],[Amount]], ""), "")</f>
        <v/>
      </c>
      <c r="N60" s="28" t="str">
        <f>IF( K60 = "", "", SUM($L$10:M60))</f>
        <v/>
      </c>
      <c r="O60" s="28" t="str">
        <f>IF( N60 = "", "", TransTable[[#Totals],[Amount]])</f>
        <v/>
      </c>
    </row>
    <row r="61" spans="11:15" x14ac:dyDescent="0.2">
      <c r="K61" s="3" t="str">
        <f>IFERROR( TransTable[[#This Row],[Date]], "")</f>
        <v/>
      </c>
      <c r="L61" s="27" t="str">
        <f>IFERROR( IF( TransTable[[#This Row],[Transaction Type]] = "Contribution", TransTable[[#This Row],[Amount]], ""), "")</f>
        <v/>
      </c>
      <c r="M61" s="27" t="str">
        <f>IFERROR( IF( TransTable[[#This Row],[Transaction Type]] = "Distribution", TransTable[[#This Row],[Amount]], ""), "")</f>
        <v/>
      </c>
      <c r="N61" s="28" t="str">
        <f>IF( K61 = "", "", SUM($L$10:M61))</f>
        <v/>
      </c>
      <c r="O61" s="28" t="str">
        <f>IF( N61 = "", "", TransTable[[#Totals],[Amount]])</f>
        <v/>
      </c>
    </row>
    <row r="62" spans="11:15" x14ac:dyDescent="0.2">
      <c r="K62" s="3" t="str">
        <f>IFERROR( TransTable[[#This Row],[Date]], "")</f>
        <v/>
      </c>
      <c r="L62" s="27" t="str">
        <f>IFERROR( IF( TransTable[[#This Row],[Transaction Type]] = "Contribution", TransTable[[#This Row],[Amount]], ""), "")</f>
        <v/>
      </c>
      <c r="M62" s="27" t="str">
        <f>IFERROR( IF( TransTable[[#This Row],[Transaction Type]] = "Distribution", TransTable[[#This Row],[Amount]], ""), "")</f>
        <v/>
      </c>
      <c r="N62" s="28" t="str">
        <f>IF( K62 = "", "", SUM($L$10:M62))</f>
        <v/>
      </c>
      <c r="O62" s="28" t="str">
        <f>IF( N62 = "", "", TransTable[[#Totals],[Amount]])</f>
        <v/>
      </c>
    </row>
    <row r="63" spans="11:15" x14ac:dyDescent="0.2">
      <c r="K63" s="3" t="str">
        <f>IFERROR( TransTable[[#This Row],[Date]], "")</f>
        <v/>
      </c>
      <c r="L63" s="27" t="str">
        <f>IFERROR( IF( TransTable[[#This Row],[Transaction Type]] = "Contribution", TransTable[[#This Row],[Amount]], ""), "")</f>
        <v/>
      </c>
      <c r="M63" s="27" t="str">
        <f>IFERROR( IF( TransTable[[#This Row],[Transaction Type]] = "Distribution", TransTable[[#This Row],[Amount]], ""), "")</f>
        <v/>
      </c>
      <c r="N63" s="28" t="str">
        <f>IF( K63 = "", "", SUM($L$10:M63))</f>
        <v/>
      </c>
      <c r="O63" s="28" t="str">
        <f>IF( N63 = "", "", TransTable[[#Totals],[Amount]])</f>
        <v/>
      </c>
    </row>
    <row r="64" spans="11:15" x14ac:dyDescent="0.2">
      <c r="K64" s="3" t="str">
        <f>IFERROR( TransTable[[#This Row],[Date]], "")</f>
        <v/>
      </c>
      <c r="L64" s="27" t="str">
        <f>IFERROR( IF( TransTable[[#This Row],[Transaction Type]] = "Contribution", TransTable[[#This Row],[Amount]], ""), "")</f>
        <v/>
      </c>
      <c r="M64" s="27" t="str">
        <f>IFERROR( IF( TransTable[[#This Row],[Transaction Type]] = "Distribution", TransTable[[#This Row],[Amount]], ""), "")</f>
        <v/>
      </c>
      <c r="N64" s="28" t="str">
        <f>IF( K64 = "", "", SUM($L$10:M64))</f>
        <v/>
      </c>
      <c r="O64" s="28" t="str">
        <f>IF( N64 = "", "", TransTable[[#Totals],[Amount]])</f>
        <v/>
      </c>
    </row>
    <row r="65" spans="11:15" x14ac:dyDescent="0.2">
      <c r="K65" s="3" t="str">
        <f>IFERROR( TransTable[[#This Row],[Date]], "")</f>
        <v/>
      </c>
      <c r="L65" s="27" t="str">
        <f>IFERROR( IF( TransTable[[#This Row],[Transaction Type]] = "Contribution", TransTable[[#This Row],[Amount]], ""), "")</f>
        <v/>
      </c>
      <c r="M65" s="27" t="str">
        <f>IFERROR( IF( TransTable[[#This Row],[Transaction Type]] = "Distribution", TransTable[[#This Row],[Amount]], ""), "")</f>
        <v/>
      </c>
      <c r="N65" s="28" t="str">
        <f>IF( K65 = "", "", SUM($L$10:M65))</f>
        <v/>
      </c>
      <c r="O65" s="28" t="str">
        <f>IF( N65 = "", "", TransTable[[#Totals],[Amount]])</f>
        <v/>
      </c>
    </row>
    <row r="66" spans="11:15" x14ac:dyDescent="0.2">
      <c r="K66" s="3" t="str">
        <f>IFERROR( TransTable[[#This Row],[Date]], "")</f>
        <v/>
      </c>
      <c r="L66" s="27" t="str">
        <f>IFERROR( IF( TransTable[[#This Row],[Transaction Type]] = "Contribution", TransTable[[#This Row],[Amount]], ""), "")</f>
        <v/>
      </c>
      <c r="M66" s="27" t="str">
        <f>IFERROR( IF( TransTable[[#This Row],[Transaction Type]] = "Distribution", TransTable[[#This Row],[Amount]], ""), "")</f>
        <v/>
      </c>
      <c r="N66" s="28" t="str">
        <f>IF( K66 = "", "", SUM($L$10:M66))</f>
        <v/>
      </c>
      <c r="O66" s="28" t="str">
        <f>IF( N66 = "", "", TransTable[[#Totals],[Amount]])</f>
        <v/>
      </c>
    </row>
    <row r="67" spans="11:15" x14ac:dyDescent="0.2">
      <c r="K67" s="3" t="str">
        <f>IFERROR( TransTable[[#This Row],[Date]], "")</f>
        <v/>
      </c>
      <c r="L67" s="27" t="str">
        <f>IFERROR( IF( TransTable[[#This Row],[Transaction Type]] = "Contribution", TransTable[[#This Row],[Amount]], ""), "")</f>
        <v/>
      </c>
      <c r="M67" s="27" t="str">
        <f>IFERROR( IF( TransTable[[#This Row],[Transaction Type]] = "Distribution", TransTable[[#This Row],[Amount]], ""), "")</f>
        <v/>
      </c>
      <c r="N67" s="28" t="str">
        <f>IF( K67 = "", "", SUM($L$10:M67))</f>
        <v/>
      </c>
      <c r="O67" s="28" t="str">
        <f>IF( N67 = "", "", TransTable[[#Totals],[Amount]])</f>
        <v/>
      </c>
    </row>
    <row r="68" spans="11:15" x14ac:dyDescent="0.2">
      <c r="K68" s="3" t="str">
        <f>IFERROR( TransTable[[#This Row],[Date]], "")</f>
        <v/>
      </c>
      <c r="L68" s="27" t="str">
        <f>IFERROR( IF( TransTable[[#This Row],[Transaction Type]] = "Contribution", TransTable[[#This Row],[Amount]], ""), "")</f>
        <v/>
      </c>
      <c r="M68" s="27" t="str">
        <f>IFERROR( IF( TransTable[[#This Row],[Transaction Type]] = "Distribution", TransTable[[#This Row],[Amount]], ""), "")</f>
        <v/>
      </c>
      <c r="N68" s="28" t="str">
        <f>IF( K68 = "", "", SUM($L$10:M68))</f>
        <v/>
      </c>
      <c r="O68" s="28" t="str">
        <f>IF( N68 = "", "", TransTable[[#Totals],[Amount]])</f>
        <v/>
      </c>
    </row>
    <row r="69" spans="11:15" x14ac:dyDescent="0.2">
      <c r="K69" s="3" t="str">
        <f>IFERROR( TransTable[[#This Row],[Date]], "")</f>
        <v/>
      </c>
      <c r="L69" s="27" t="str">
        <f>IFERROR( IF( TransTable[[#This Row],[Transaction Type]] = "Contribution", TransTable[[#This Row],[Amount]], ""), "")</f>
        <v/>
      </c>
      <c r="M69" s="27" t="str">
        <f>IFERROR( IF( TransTable[[#This Row],[Transaction Type]] = "Distribution", TransTable[[#This Row],[Amount]], ""), "")</f>
        <v/>
      </c>
      <c r="N69" s="28" t="str">
        <f>IF( K69 = "", "", SUM($L$10:M69))</f>
        <v/>
      </c>
      <c r="O69" s="28" t="str">
        <f>IF( N69 = "", "", TransTable[[#Totals],[Amount]])</f>
        <v/>
      </c>
    </row>
    <row r="70" spans="11:15" x14ac:dyDescent="0.2">
      <c r="K70" s="3" t="str">
        <f>IFERROR( TransTable[[#This Row],[Date]], "")</f>
        <v/>
      </c>
      <c r="L70" s="27" t="str">
        <f>IFERROR( IF( TransTable[[#This Row],[Transaction Type]] = "Contribution", TransTable[[#This Row],[Amount]], ""), "")</f>
        <v/>
      </c>
      <c r="M70" s="27" t="str">
        <f>IFERROR( IF( TransTable[[#This Row],[Transaction Type]] = "Distribution", TransTable[[#This Row],[Amount]], ""), "")</f>
        <v/>
      </c>
      <c r="N70" s="28" t="str">
        <f>IF( K70 = "", "", SUM($L$10:M70))</f>
        <v/>
      </c>
      <c r="O70" s="28" t="str">
        <f>IF( N70 = "", "", TransTable[[#Totals],[Amount]])</f>
        <v/>
      </c>
    </row>
    <row r="71" spans="11:15" x14ac:dyDescent="0.2">
      <c r="K71" s="3" t="str">
        <f>IFERROR( TransTable[[#This Row],[Date]], "")</f>
        <v/>
      </c>
      <c r="L71" s="27" t="str">
        <f>IFERROR( IF( TransTable[[#This Row],[Transaction Type]] = "Contribution", TransTable[[#This Row],[Amount]], ""), "")</f>
        <v/>
      </c>
      <c r="M71" s="27" t="str">
        <f>IFERROR( IF( TransTable[[#This Row],[Transaction Type]] = "Distribution", TransTable[[#This Row],[Amount]], ""), "")</f>
        <v/>
      </c>
      <c r="N71" s="28" t="str">
        <f>IF( K71 = "", "", SUM($L$10:M71))</f>
        <v/>
      </c>
      <c r="O71" s="28" t="str">
        <f>IF( N71 = "", "", TransTable[[#Totals],[Amount]])</f>
        <v/>
      </c>
    </row>
    <row r="72" spans="11:15" x14ac:dyDescent="0.2">
      <c r="K72" s="3" t="str">
        <f>IFERROR( TransTable[[#This Row],[Date]], "")</f>
        <v/>
      </c>
      <c r="L72" s="27" t="str">
        <f>IFERROR( IF( TransTable[[#This Row],[Transaction Type]] = "Contribution", TransTable[[#This Row],[Amount]], ""), "")</f>
        <v/>
      </c>
      <c r="M72" s="27" t="str">
        <f>IFERROR( IF( TransTable[[#This Row],[Transaction Type]] = "Distribution", TransTable[[#This Row],[Amount]], ""), "")</f>
        <v/>
      </c>
      <c r="N72" s="28" t="str">
        <f>IF( K72 = "", "", SUM($L$10:M72))</f>
        <v/>
      </c>
      <c r="O72" s="28" t="str">
        <f>IF( N72 = "", "", TransTable[[#Totals],[Amount]])</f>
        <v/>
      </c>
    </row>
    <row r="73" spans="11:15" x14ac:dyDescent="0.2">
      <c r="K73" s="3" t="str">
        <f>IFERROR( TransTable[[#This Row],[Date]], "")</f>
        <v/>
      </c>
      <c r="L73" s="27" t="str">
        <f>IFERROR( IF( TransTable[[#This Row],[Transaction Type]] = "Contribution", TransTable[[#This Row],[Amount]], ""), "")</f>
        <v/>
      </c>
      <c r="M73" s="27" t="str">
        <f>IFERROR( IF( TransTable[[#This Row],[Transaction Type]] = "Distribution", TransTable[[#This Row],[Amount]], ""), "")</f>
        <v/>
      </c>
      <c r="N73" s="28" t="str">
        <f>IF( K73 = "", "", SUM($L$10:M73))</f>
        <v/>
      </c>
      <c r="O73" s="28" t="str">
        <f>IF( N73 = "", "", TransTable[[#Totals],[Amount]])</f>
        <v/>
      </c>
    </row>
    <row r="74" spans="11:15" x14ac:dyDescent="0.2">
      <c r="K74" s="3" t="str">
        <f>IFERROR( TransTable[[#This Row],[Date]], "")</f>
        <v/>
      </c>
      <c r="L74" s="27" t="str">
        <f>IFERROR( IF( TransTable[[#This Row],[Transaction Type]] = "Contribution", TransTable[[#This Row],[Amount]], ""), "")</f>
        <v/>
      </c>
      <c r="M74" s="27" t="str">
        <f>IFERROR( IF( TransTable[[#This Row],[Transaction Type]] = "Distribution", TransTable[[#This Row],[Amount]], ""), "")</f>
        <v/>
      </c>
      <c r="N74" s="28" t="str">
        <f>IF( K74 = "", "", SUM($L$10:M74))</f>
        <v/>
      </c>
      <c r="O74" s="28" t="str">
        <f>IF( N74 = "", "", TransTable[[#Totals],[Amount]])</f>
        <v/>
      </c>
    </row>
    <row r="75" spans="11:15" x14ac:dyDescent="0.2">
      <c r="K75" s="3" t="str">
        <f>IFERROR( TransTable[[#This Row],[Date]], "")</f>
        <v/>
      </c>
      <c r="L75" s="27" t="str">
        <f>IFERROR( IF( TransTable[[#This Row],[Transaction Type]] = "Contribution", TransTable[[#This Row],[Amount]], ""), "")</f>
        <v/>
      </c>
      <c r="M75" s="27" t="str">
        <f>IFERROR( IF( TransTable[[#This Row],[Transaction Type]] = "Distribution", TransTable[[#This Row],[Amount]], ""), "")</f>
        <v/>
      </c>
      <c r="N75" s="28" t="str">
        <f>IF( K75 = "", "", SUM($L$10:M75))</f>
        <v/>
      </c>
      <c r="O75" s="28" t="str">
        <f>IF( N75 = "", "", TransTable[[#Totals],[Amount]])</f>
        <v/>
      </c>
    </row>
    <row r="76" spans="11:15" x14ac:dyDescent="0.2">
      <c r="K76" s="3" t="str">
        <f>IFERROR( TransTable[[#This Row],[Date]], "")</f>
        <v/>
      </c>
      <c r="L76" s="27" t="str">
        <f>IFERROR( IF( TransTable[[#This Row],[Transaction Type]] = "Contribution", TransTable[[#This Row],[Amount]], ""), "")</f>
        <v/>
      </c>
      <c r="M76" s="27" t="str">
        <f>IFERROR( IF( TransTable[[#This Row],[Transaction Type]] = "Distribution", TransTable[[#This Row],[Amount]], ""), "")</f>
        <v/>
      </c>
      <c r="N76" s="28" t="str">
        <f>IF( K76 = "", "", SUM($L$10:M76))</f>
        <v/>
      </c>
      <c r="O76" s="28" t="str">
        <f>IF( N76 = "", "", TransTable[[#Totals],[Amount]])</f>
        <v/>
      </c>
    </row>
    <row r="77" spans="11:15" x14ac:dyDescent="0.2">
      <c r="K77" s="3" t="str">
        <f>IFERROR( TransTable[[#This Row],[Date]], "")</f>
        <v/>
      </c>
      <c r="L77" s="27" t="str">
        <f>IFERROR( IF( TransTable[[#This Row],[Transaction Type]] = "Contribution", TransTable[[#This Row],[Amount]], ""), "")</f>
        <v/>
      </c>
      <c r="M77" s="27" t="str">
        <f>IFERROR( IF( TransTable[[#This Row],[Transaction Type]] = "Distribution", TransTable[[#This Row],[Amount]], ""), "")</f>
        <v/>
      </c>
      <c r="N77" s="28" t="str">
        <f>IF( K77 = "", "", SUM($L$10:M77))</f>
        <v/>
      </c>
      <c r="O77" s="28" t="str">
        <f>IF( N77 = "", "", TransTable[[#Totals],[Amount]])</f>
        <v/>
      </c>
    </row>
    <row r="78" spans="11:15" x14ac:dyDescent="0.2">
      <c r="K78" s="3" t="str">
        <f>IFERROR( TransTable[[#This Row],[Date]], "")</f>
        <v/>
      </c>
      <c r="L78" s="27" t="str">
        <f>IFERROR( IF( TransTable[[#This Row],[Transaction Type]] = "Contribution", TransTable[[#This Row],[Amount]], ""), "")</f>
        <v/>
      </c>
      <c r="M78" s="27" t="str">
        <f>IFERROR( IF( TransTable[[#This Row],[Transaction Type]] = "Distribution", TransTable[[#This Row],[Amount]], ""), "")</f>
        <v/>
      </c>
      <c r="N78" s="28" t="str">
        <f>IF( K78 = "", "", SUM($L$10:M78))</f>
        <v/>
      </c>
      <c r="O78" s="28" t="str">
        <f>IF( N78 = "", "", TransTable[[#Totals],[Amount]])</f>
        <v/>
      </c>
    </row>
    <row r="79" spans="11:15" x14ac:dyDescent="0.2">
      <c r="K79" s="3" t="str">
        <f>IFERROR( TransTable[[#This Row],[Date]], "")</f>
        <v/>
      </c>
      <c r="L79" s="27" t="str">
        <f>IFERROR( IF( TransTable[[#This Row],[Transaction Type]] = "Contribution", TransTable[[#This Row],[Amount]], ""), "")</f>
        <v/>
      </c>
      <c r="M79" s="27" t="str">
        <f>IFERROR( IF( TransTable[[#This Row],[Transaction Type]] = "Distribution", TransTable[[#This Row],[Amount]], ""), "")</f>
        <v/>
      </c>
      <c r="N79" s="28" t="str">
        <f>IF( K79 = "", "", SUM($L$10:M79))</f>
        <v/>
      </c>
      <c r="O79" s="28" t="str">
        <f>IF( N79 = "", "", TransTable[[#Totals],[Amount]])</f>
        <v/>
      </c>
    </row>
    <row r="80" spans="11:15" x14ac:dyDescent="0.2">
      <c r="K80" s="3" t="str">
        <f>IFERROR( TransTable[[#This Row],[Date]], "")</f>
        <v/>
      </c>
      <c r="L80" s="27" t="str">
        <f>IFERROR( IF( TransTable[[#This Row],[Transaction Type]] = "Contribution", TransTable[[#This Row],[Amount]], ""), "")</f>
        <v/>
      </c>
      <c r="M80" s="27" t="str">
        <f>IFERROR( IF( TransTable[[#This Row],[Transaction Type]] = "Distribution", TransTable[[#This Row],[Amount]], ""), "")</f>
        <v/>
      </c>
      <c r="N80" s="28" t="str">
        <f>IF( K80 = "", "", SUM($L$10:M80))</f>
        <v/>
      </c>
      <c r="O80" s="28" t="str">
        <f>IF( N80 = "", "", TransTable[[#Totals],[Amount]])</f>
        <v/>
      </c>
    </row>
    <row r="81" spans="11:15" x14ac:dyDescent="0.2">
      <c r="K81" s="3" t="str">
        <f>IFERROR( TransTable[[#This Row],[Date]], "")</f>
        <v/>
      </c>
      <c r="L81" s="27" t="str">
        <f>IFERROR( IF( TransTable[[#This Row],[Transaction Type]] = "Contribution", TransTable[[#This Row],[Amount]], ""), "")</f>
        <v/>
      </c>
      <c r="M81" s="27" t="str">
        <f>IFERROR( IF( TransTable[[#This Row],[Transaction Type]] = "Distribution", TransTable[[#This Row],[Amount]], ""), "")</f>
        <v/>
      </c>
      <c r="N81" s="28" t="str">
        <f>IF( K81 = "", "", SUM($L$10:M81))</f>
        <v/>
      </c>
      <c r="O81" s="28" t="str">
        <f>IF( N81 = "", "", TransTable[[#Totals],[Amount]])</f>
        <v/>
      </c>
    </row>
    <row r="82" spans="11:15" x14ac:dyDescent="0.2">
      <c r="K82" s="3" t="str">
        <f>IFERROR( TransTable[[#This Row],[Date]], "")</f>
        <v/>
      </c>
      <c r="L82" s="27" t="str">
        <f>IFERROR( IF( TransTable[[#This Row],[Transaction Type]] = "Contribution", TransTable[[#This Row],[Amount]], ""), "")</f>
        <v/>
      </c>
      <c r="M82" s="27" t="str">
        <f>IFERROR( IF( TransTable[[#This Row],[Transaction Type]] = "Distribution", TransTable[[#This Row],[Amount]], ""), "")</f>
        <v/>
      </c>
      <c r="N82" s="28" t="str">
        <f>IF( K82 = "", "", SUM($L$10:M82))</f>
        <v/>
      </c>
      <c r="O82" s="28" t="str">
        <f>IF( N82 = "", "", TransTable[[#Totals],[Amount]])</f>
        <v/>
      </c>
    </row>
    <row r="83" spans="11:15" x14ac:dyDescent="0.2">
      <c r="K83" s="3" t="str">
        <f>IFERROR( TransTable[[#This Row],[Date]], "")</f>
        <v/>
      </c>
      <c r="L83" s="27" t="str">
        <f>IFERROR( IF( TransTable[[#This Row],[Transaction Type]] = "Contribution", TransTable[[#This Row],[Amount]], ""), "")</f>
        <v/>
      </c>
      <c r="M83" s="27" t="str">
        <f>IFERROR( IF( TransTable[[#This Row],[Transaction Type]] = "Distribution", TransTable[[#This Row],[Amount]], ""), "")</f>
        <v/>
      </c>
      <c r="N83" s="28" t="str">
        <f>IF( K83 = "", "", SUM($L$10:M83))</f>
        <v/>
      </c>
      <c r="O83" s="28" t="str">
        <f>IF( N83 = "", "", TransTable[[#Totals],[Amount]])</f>
        <v/>
      </c>
    </row>
    <row r="84" spans="11:15" x14ac:dyDescent="0.2">
      <c r="K84" s="3" t="str">
        <f>IFERROR( TransTable[[#This Row],[Date]], "")</f>
        <v/>
      </c>
      <c r="L84" s="27" t="str">
        <f>IFERROR( IF( TransTable[[#This Row],[Transaction Type]] = "Contribution", TransTable[[#This Row],[Amount]], ""), "")</f>
        <v/>
      </c>
      <c r="M84" s="27" t="str">
        <f>IFERROR( IF( TransTable[[#This Row],[Transaction Type]] = "Distribution", TransTable[[#This Row],[Amount]], ""), "")</f>
        <v/>
      </c>
      <c r="N84" s="28" t="str">
        <f>IF( K84 = "", "", SUM($L$10:M84))</f>
        <v/>
      </c>
      <c r="O84" s="28" t="str">
        <f>IF( N84 = "", "", TransTable[[#Totals],[Amount]])</f>
        <v/>
      </c>
    </row>
    <row r="85" spans="11:15" x14ac:dyDescent="0.2">
      <c r="K85" s="3" t="str">
        <f>IFERROR( TransTable[[#This Row],[Date]], "")</f>
        <v/>
      </c>
      <c r="L85" s="27" t="str">
        <f>IFERROR( IF( TransTable[[#This Row],[Transaction Type]] = "Contribution", TransTable[[#This Row],[Amount]], ""), "")</f>
        <v/>
      </c>
      <c r="M85" s="27" t="str">
        <f>IFERROR( IF( TransTable[[#This Row],[Transaction Type]] = "Distribution", TransTable[[#This Row],[Amount]], ""), "")</f>
        <v/>
      </c>
      <c r="N85" s="28" t="str">
        <f>IF( K85 = "", "", SUM($L$10:M85))</f>
        <v/>
      </c>
      <c r="O85" s="28" t="str">
        <f>IF( N85 = "", "", TransTable[[#Totals],[Amount]])</f>
        <v/>
      </c>
    </row>
    <row r="86" spans="11:15" x14ac:dyDescent="0.2">
      <c r="K86" s="3" t="str">
        <f>IFERROR( TransTable[[#This Row],[Date]], "")</f>
        <v/>
      </c>
      <c r="L86" s="27" t="str">
        <f>IFERROR( IF( TransTable[[#This Row],[Transaction Type]] = "Contribution", TransTable[[#This Row],[Amount]], ""), "")</f>
        <v/>
      </c>
      <c r="M86" s="27" t="str">
        <f>IFERROR( IF( TransTable[[#This Row],[Transaction Type]] = "Distribution", TransTable[[#This Row],[Amount]], ""), "")</f>
        <v/>
      </c>
      <c r="N86" s="28" t="str">
        <f>IF( K86 = "", "", SUM($L$10:M86))</f>
        <v/>
      </c>
      <c r="O86" s="28" t="str">
        <f>IF( N86 = "", "", TransTable[[#Totals],[Amount]])</f>
        <v/>
      </c>
    </row>
    <row r="87" spans="11:15" x14ac:dyDescent="0.2">
      <c r="K87" s="3" t="str">
        <f>IFERROR( TransTable[[#This Row],[Date]], "")</f>
        <v/>
      </c>
      <c r="L87" s="27" t="str">
        <f>IFERROR( IF( TransTable[[#This Row],[Transaction Type]] = "Contribution", TransTable[[#This Row],[Amount]], ""), "")</f>
        <v/>
      </c>
      <c r="M87" s="27" t="str">
        <f>IFERROR( IF( TransTable[[#This Row],[Transaction Type]] = "Distribution", TransTable[[#This Row],[Amount]], ""), "")</f>
        <v/>
      </c>
      <c r="N87" s="28" t="str">
        <f>IF( K87 = "", "", SUM($L$10:M87))</f>
        <v/>
      </c>
      <c r="O87" s="28" t="str">
        <f>IF( N87 = "", "", TransTable[[#Totals],[Amount]])</f>
        <v/>
      </c>
    </row>
    <row r="88" spans="11:15" x14ac:dyDescent="0.2">
      <c r="K88" s="3" t="str">
        <f>IFERROR( TransTable[[#This Row],[Date]], "")</f>
        <v/>
      </c>
      <c r="L88" s="27" t="str">
        <f>IFERROR( IF( TransTable[[#This Row],[Transaction Type]] = "Contribution", TransTable[[#This Row],[Amount]], ""), "")</f>
        <v/>
      </c>
      <c r="M88" s="27" t="str">
        <f>IFERROR( IF( TransTable[[#This Row],[Transaction Type]] = "Distribution", TransTable[[#This Row],[Amount]], ""), "")</f>
        <v/>
      </c>
      <c r="N88" s="28" t="str">
        <f>IF( K88 = "", "", SUM($L$10:M88))</f>
        <v/>
      </c>
      <c r="O88" s="28" t="str">
        <f>IF( N88 = "", "", TransTable[[#Totals],[Amount]])</f>
        <v/>
      </c>
    </row>
    <row r="89" spans="11:15" x14ac:dyDescent="0.2">
      <c r="K89" s="3" t="str">
        <f>IFERROR( TransTable[[#This Row],[Date]], "")</f>
        <v/>
      </c>
      <c r="L89" s="27" t="str">
        <f>IFERROR( IF( TransTable[[#This Row],[Transaction Type]] = "Contribution", TransTable[[#This Row],[Amount]], ""), "")</f>
        <v/>
      </c>
      <c r="M89" s="27" t="str">
        <f>IFERROR( IF( TransTable[[#This Row],[Transaction Type]] = "Distribution", TransTable[[#This Row],[Amount]], ""), "")</f>
        <v/>
      </c>
      <c r="N89" s="28" t="str">
        <f>IF( K89 = "", "", SUM($L$10:M89))</f>
        <v/>
      </c>
      <c r="O89" s="28" t="str">
        <f>IF( N89 = "", "", TransTable[[#Totals],[Amount]])</f>
        <v/>
      </c>
    </row>
    <row r="90" spans="11:15" x14ac:dyDescent="0.2">
      <c r="K90" s="3" t="str">
        <f>IFERROR( TransTable[[#This Row],[Date]], "")</f>
        <v/>
      </c>
      <c r="L90" s="27" t="str">
        <f>IFERROR( IF( TransTable[[#This Row],[Transaction Type]] = "Contribution", TransTable[[#This Row],[Amount]], ""), "")</f>
        <v/>
      </c>
      <c r="M90" s="27" t="str">
        <f>IFERROR( IF( TransTable[[#This Row],[Transaction Type]] = "Distribution", TransTable[[#This Row],[Amount]], ""), "")</f>
        <v/>
      </c>
      <c r="N90" s="28" t="str">
        <f>IF( K90 = "", "", SUM($L$10:M90))</f>
        <v/>
      </c>
      <c r="O90" s="28" t="str">
        <f>IF( N90 = "", "", TransTable[[#Totals],[Amount]])</f>
        <v/>
      </c>
    </row>
    <row r="91" spans="11:15" x14ac:dyDescent="0.2">
      <c r="K91" s="3" t="str">
        <f>IFERROR( TransTable[[#This Row],[Date]], "")</f>
        <v/>
      </c>
      <c r="L91" s="27" t="str">
        <f>IFERROR( IF( TransTable[[#This Row],[Transaction Type]] = "Contribution", TransTable[[#This Row],[Amount]], ""), "")</f>
        <v/>
      </c>
      <c r="M91" s="27" t="str">
        <f>IFERROR( IF( TransTable[[#This Row],[Transaction Type]] = "Distribution", TransTable[[#This Row],[Amount]], ""), "")</f>
        <v/>
      </c>
      <c r="N91" s="28" t="str">
        <f>IF( K91 = "", "", SUM($L$10:M91))</f>
        <v/>
      </c>
      <c r="O91" s="28" t="str">
        <f>IF( N91 = "", "", TransTable[[#Totals],[Amount]])</f>
        <v/>
      </c>
    </row>
    <row r="92" spans="11:15" x14ac:dyDescent="0.2">
      <c r="K92" s="3" t="str">
        <f>IFERROR( TransTable[[#This Row],[Date]], "")</f>
        <v/>
      </c>
      <c r="L92" s="27" t="str">
        <f>IFERROR( IF( TransTable[[#This Row],[Transaction Type]] = "Contribution", TransTable[[#This Row],[Amount]], ""), "")</f>
        <v/>
      </c>
      <c r="M92" s="27" t="str">
        <f>IFERROR( IF( TransTable[[#This Row],[Transaction Type]] = "Distribution", TransTable[[#This Row],[Amount]], ""), "")</f>
        <v/>
      </c>
      <c r="N92" s="28" t="str">
        <f>IF( K92 = "", "", SUM($L$10:M92))</f>
        <v/>
      </c>
      <c r="O92" s="28" t="str">
        <f>IF( N92 = "", "", TransTable[[#Totals],[Amount]])</f>
        <v/>
      </c>
    </row>
    <row r="93" spans="11:15" x14ac:dyDescent="0.2">
      <c r="K93" s="3" t="str">
        <f>IFERROR( TransTable[[#This Row],[Date]], "")</f>
        <v/>
      </c>
      <c r="L93" s="27" t="str">
        <f>IFERROR( IF( TransTable[[#This Row],[Transaction Type]] = "Contribution", TransTable[[#This Row],[Amount]], ""), "")</f>
        <v/>
      </c>
      <c r="M93" s="27" t="str">
        <f>IFERROR( IF( TransTable[[#This Row],[Transaction Type]] = "Distribution", TransTable[[#This Row],[Amount]], ""), "")</f>
        <v/>
      </c>
      <c r="N93" s="28" t="str">
        <f>IF( K93 = "", "", SUM($L$10:M93))</f>
        <v/>
      </c>
      <c r="O93" s="28" t="str">
        <f>IF( N93 = "", "", TransTable[[#Totals],[Amount]])</f>
        <v/>
      </c>
    </row>
    <row r="94" spans="11:15" x14ac:dyDescent="0.2">
      <c r="K94" s="3" t="str">
        <f>IFERROR( TransTable[[#This Row],[Date]], "")</f>
        <v/>
      </c>
      <c r="L94" s="27" t="str">
        <f>IFERROR( IF( TransTable[[#This Row],[Transaction Type]] = "Contribution", TransTable[[#This Row],[Amount]], ""), "")</f>
        <v/>
      </c>
      <c r="M94" s="27" t="str">
        <f>IFERROR( IF( TransTable[[#This Row],[Transaction Type]] = "Distribution", TransTable[[#This Row],[Amount]], ""), "")</f>
        <v/>
      </c>
      <c r="N94" s="28" t="str">
        <f>IF( K94 = "", "", SUM($L$10:M94))</f>
        <v/>
      </c>
      <c r="O94" s="28" t="str">
        <f>IF( N94 = "", "", TransTable[[#Totals],[Amount]])</f>
        <v/>
      </c>
    </row>
    <row r="95" spans="11:15" x14ac:dyDescent="0.2">
      <c r="K95" s="3" t="str">
        <f>IFERROR( TransTable[[#This Row],[Date]], "")</f>
        <v/>
      </c>
      <c r="L95" s="27" t="str">
        <f>IFERROR( IF( TransTable[[#This Row],[Transaction Type]] = "Contribution", TransTable[[#This Row],[Amount]], ""), "")</f>
        <v/>
      </c>
      <c r="M95" s="27" t="str">
        <f>IFERROR( IF( TransTable[[#This Row],[Transaction Type]] = "Distribution", TransTable[[#This Row],[Amount]], ""), "")</f>
        <v/>
      </c>
      <c r="N95" s="28" t="str">
        <f>IF( K95 = "", "", SUM($L$10:M95))</f>
        <v/>
      </c>
      <c r="O95" s="28" t="str">
        <f>IF( N95 = "", "", TransTable[[#Totals],[Amount]])</f>
        <v/>
      </c>
    </row>
    <row r="96" spans="11:15" x14ac:dyDescent="0.2">
      <c r="K96" s="3" t="str">
        <f>IFERROR( TransTable[[#This Row],[Date]], "")</f>
        <v/>
      </c>
      <c r="L96" s="27" t="str">
        <f>IFERROR( IF( TransTable[[#This Row],[Transaction Type]] = "Contribution", TransTable[[#This Row],[Amount]], ""), "")</f>
        <v/>
      </c>
      <c r="M96" s="27" t="str">
        <f>IFERROR( IF( TransTable[[#This Row],[Transaction Type]] = "Distribution", TransTable[[#This Row],[Amount]], ""), "")</f>
        <v/>
      </c>
      <c r="N96" s="28" t="str">
        <f>IF( K96 = "", "", SUM($L$10:M96))</f>
        <v/>
      </c>
      <c r="O96" s="28" t="str">
        <f>IF( N96 = "", "", TransTable[[#Totals],[Amount]])</f>
        <v/>
      </c>
    </row>
    <row r="97" spans="11:15" x14ac:dyDescent="0.2">
      <c r="K97" s="3" t="str">
        <f>IFERROR( TransTable[[#This Row],[Date]], "")</f>
        <v/>
      </c>
      <c r="L97" s="27" t="str">
        <f>IFERROR( IF( TransTable[[#This Row],[Transaction Type]] = "Contribution", TransTable[[#This Row],[Amount]], ""), "")</f>
        <v/>
      </c>
      <c r="M97" s="27" t="str">
        <f>IFERROR( IF( TransTable[[#This Row],[Transaction Type]] = "Distribution", TransTable[[#This Row],[Amount]], ""), "")</f>
        <v/>
      </c>
      <c r="N97" s="28" t="str">
        <f>IF( K97 = "", "", SUM($L$10:M97))</f>
        <v/>
      </c>
      <c r="O97" s="28" t="str">
        <f>IF( N97 = "", "", TransTable[[#Totals],[Amount]])</f>
        <v/>
      </c>
    </row>
    <row r="98" spans="11:15" x14ac:dyDescent="0.2">
      <c r="K98" s="3" t="str">
        <f>IFERROR( TransTable[[#This Row],[Date]], "")</f>
        <v/>
      </c>
      <c r="L98" s="27" t="str">
        <f>IFERROR( IF( TransTable[[#This Row],[Transaction Type]] = "Contribution", TransTable[[#This Row],[Amount]], ""), "")</f>
        <v/>
      </c>
      <c r="M98" s="27" t="str">
        <f>IFERROR( IF( TransTable[[#This Row],[Transaction Type]] = "Distribution", TransTable[[#This Row],[Amount]], ""), "")</f>
        <v/>
      </c>
      <c r="N98" s="28" t="str">
        <f>IF( K98 = "", "", SUM($L$10:M98))</f>
        <v/>
      </c>
      <c r="O98" s="28" t="str">
        <f>IF( N98 = "", "", TransTable[[#Totals],[Amount]])</f>
        <v/>
      </c>
    </row>
    <row r="99" spans="11:15" x14ac:dyDescent="0.2">
      <c r="K99" s="3" t="str">
        <f>IFERROR( TransTable[[#This Row],[Date]], "")</f>
        <v/>
      </c>
      <c r="L99" s="27" t="str">
        <f>IFERROR( IF( TransTable[[#This Row],[Transaction Type]] = "Contribution", TransTable[[#This Row],[Amount]], ""), "")</f>
        <v/>
      </c>
      <c r="M99" s="27" t="str">
        <f>IFERROR( IF( TransTable[[#This Row],[Transaction Type]] = "Distribution", TransTable[[#This Row],[Amount]], ""), "")</f>
        <v/>
      </c>
      <c r="N99" s="28" t="str">
        <f>IF( K99 = "", "", SUM($L$10:M99))</f>
        <v/>
      </c>
      <c r="O99" s="28" t="str">
        <f>IF( N99 = "", "", TransTable[[#Totals],[Amount]])</f>
        <v/>
      </c>
    </row>
    <row r="100" spans="11:15" x14ac:dyDescent="0.2">
      <c r="K100" s="3" t="str">
        <f>IFERROR( TransTable[[#This Row],[Date]], "")</f>
        <v/>
      </c>
      <c r="L100" s="27" t="str">
        <f>IFERROR( IF( TransTable[[#This Row],[Transaction Type]] = "Contribution", TransTable[[#This Row],[Amount]], ""), "")</f>
        <v/>
      </c>
      <c r="M100" s="27" t="str">
        <f>IFERROR( IF( TransTable[[#This Row],[Transaction Type]] = "Distribution", TransTable[[#This Row],[Amount]], ""), "")</f>
        <v/>
      </c>
      <c r="N100" s="28" t="str">
        <f>IF( K100 = "", "", SUM($L$10:M100))</f>
        <v/>
      </c>
      <c r="O100" s="28" t="str">
        <f>IF( N100 = "", "", TransTable[[#Totals],[Amount]])</f>
        <v/>
      </c>
    </row>
    <row r="101" spans="11:15" x14ac:dyDescent="0.2">
      <c r="K101" s="3" t="str">
        <f>IFERROR( TransTable[[#This Row],[Date]], "")</f>
        <v/>
      </c>
      <c r="L101" s="27" t="str">
        <f>IFERROR( IF( TransTable[[#This Row],[Transaction Type]] = "Contribution", TransTable[[#This Row],[Amount]], ""), "")</f>
        <v/>
      </c>
      <c r="M101" s="27" t="str">
        <f>IFERROR( IF( TransTable[[#This Row],[Transaction Type]] = "Distribution", TransTable[[#This Row],[Amount]], ""), "")</f>
        <v/>
      </c>
      <c r="N101" s="28" t="str">
        <f>IF( K101 = "", "", SUM($L$10:M101))</f>
        <v/>
      </c>
      <c r="O101" s="28" t="str">
        <f>IF( N101 = "", "", TransTable[[#Totals],[Amount]])</f>
        <v/>
      </c>
    </row>
    <row r="102" spans="11:15" x14ac:dyDescent="0.2">
      <c r="K102" s="3" t="str">
        <f>IFERROR( TransTable[[#This Row],[Date]], "")</f>
        <v/>
      </c>
      <c r="L102" s="27" t="str">
        <f>IFERROR( IF( TransTable[[#This Row],[Transaction Type]] = "Contribution", TransTable[[#This Row],[Amount]], ""), "")</f>
        <v/>
      </c>
      <c r="M102" s="27" t="str">
        <f>IFERROR( IF( TransTable[[#This Row],[Transaction Type]] = "Distribution", TransTable[[#This Row],[Amount]], ""), "")</f>
        <v/>
      </c>
      <c r="N102" s="28" t="str">
        <f>IF( K102 = "", "", SUM($L$10:M102))</f>
        <v/>
      </c>
      <c r="O102" s="28" t="str">
        <f>IF( N102 = "", "", TransTable[[#Totals],[Amount]])</f>
        <v/>
      </c>
    </row>
    <row r="103" spans="11:15" x14ac:dyDescent="0.2">
      <c r="K103" s="3" t="str">
        <f>IFERROR( TransTable[[#This Row],[Date]], "")</f>
        <v/>
      </c>
      <c r="L103" s="27" t="str">
        <f>IFERROR( IF( TransTable[[#This Row],[Transaction Type]] = "Contribution", TransTable[[#This Row],[Amount]], ""), "")</f>
        <v/>
      </c>
      <c r="M103" s="27" t="str">
        <f>IFERROR( IF( TransTable[[#This Row],[Transaction Type]] = "Distribution", TransTable[[#This Row],[Amount]], ""), "")</f>
        <v/>
      </c>
      <c r="N103" s="28" t="str">
        <f>IF( K103 = "", "", SUM($L$10:M103))</f>
        <v/>
      </c>
      <c r="O103" s="28" t="str">
        <f>IF( N103 = "", "", TransTable[[#Totals],[Amount]])</f>
        <v/>
      </c>
    </row>
    <row r="104" spans="11:15" x14ac:dyDescent="0.2">
      <c r="K104" s="3" t="str">
        <f>IFERROR( TransTable[[#This Row],[Date]], "")</f>
        <v/>
      </c>
      <c r="L104" s="27" t="str">
        <f>IFERROR( IF( TransTable[[#This Row],[Transaction Type]] = "Contribution", TransTable[[#This Row],[Amount]], ""), "")</f>
        <v/>
      </c>
      <c r="M104" s="27" t="str">
        <f>IFERROR( IF( TransTable[[#This Row],[Transaction Type]] = "Distribution", TransTable[[#This Row],[Amount]], ""), "")</f>
        <v/>
      </c>
      <c r="N104" s="28" t="str">
        <f>IF( K104 = "", "", SUM($L$10:M104))</f>
        <v/>
      </c>
      <c r="O104" s="28" t="str">
        <f>IF( N104 = "", "", TransTable[[#Totals],[Amount]])</f>
        <v/>
      </c>
    </row>
    <row r="105" spans="11:15" x14ac:dyDescent="0.2">
      <c r="K105" s="3" t="str">
        <f>IFERROR( TransTable[[#This Row],[Date]], "")</f>
        <v/>
      </c>
      <c r="L105" s="27" t="str">
        <f>IFERROR( IF( TransTable[[#This Row],[Transaction Type]] = "Contribution", TransTable[[#This Row],[Amount]], ""), "")</f>
        <v/>
      </c>
      <c r="M105" s="27" t="str">
        <f>IFERROR( IF( TransTable[[#This Row],[Transaction Type]] = "Distribution", TransTable[[#This Row],[Amount]], ""), "")</f>
        <v/>
      </c>
      <c r="N105" s="28" t="str">
        <f>IF( K105 = "", "", SUM($L$10:M105))</f>
        <v/>
      </c>
      <c r="O105" s="28" t="str">
        <f>IF( N105 = "", "", TransTable[[#Totals],[Amount]])</f>
        <v/>
      </c>
    </row>
    <row r="106" spans="11:15" x14ac:dyDescent="0.2">
      <c r="K106" s="3" t="str">
        <f>IFERROR( TransTable[[#This Row],[Date]], "")</f>
        <v/>
      </c>
      <c r="L106" s="27" t="str">
        <f>IFERROR( IF( TransTable[[#This Row],[Transaction Type]] = "Contribution", TransTable[[#This Row],[Amount]], ""), "")</f>
        <v/>
      </c>
      <c r="M106" s="27" t="str">
        <f>IFERROR( IF( TransTable[[#This Row],[Transaction Type]] = "Distribution", TransTable[[#This Row],[Amount]], ""), "")</f>
        <v/>
      </c>
      <c r="N106" s="28" t="str">
        <f>IF( K106 = "", "", SUM($L$10:M106))</f>
        <v/>
      </c>
      <c r="O106" s="28" t="str">
        <f>IF( N106 = "", "", TransTable[[#Totals],[Amount]])</f>
        <v/>
      </c>
    </row>
    <row r="107" spans="11:15" x14ac:dyDescent="0.2">
      <c r="K107" s="3" t="str">
        <f>IFERROR( TransTable[[#This Row],[Date]], "")</f>
        <v/>
      </c>
      <c r="L107" s="27" t="str">
        <f>IFERROR( IF( TransTable[[#This Row],[Transaction Type]] = "Contribution", TransTable[[#This Row],[Amount]], ""), "")</f>
        <v/>
      </c>
      <c r="M107" s="27" t="str">
        <f>IFERROR( IF( TransTable[[#This Row],[Transaction Type]] = "Distribution", TransTable[[#This Row],[Amount]], ""), "")</f>
        <v/>
      </c>
      <c r="N107" s="28" t="str">
        <f>IF( K107 = "", "", SUM($L$10:M107))</f>
        <v/>
      </c>
      <c r="O107" s="28" t="str">
        <f>IF( N107 = "", "", TransTable[[#Totals],[Amount]])</f>
        <v/>
      </c>
    </row>
    <row r="108" spans="11:15" x14ac:dyDescent="0.2">
      <c r="K108" s="3" t="str">
        <f>IFERROR( TransTable[[#This Row],[Date]], "")</f>
        <v/>
      </c>
      <c r="L108" s="27" t="str">
        <f>IFERROR( IF( TransTable[[#This Row],[Transaction Type]] = "Contribution", TransTable[[#This Row],[Amount]], ""), "")</f>
        <v/>
      </c>
      <c r="M108" s="27" t="str">
        <f>IFERROR( IF( TransTable[[#This Row],[Transaction Type]] = "Distribution", TransTable[[#This Row],[Amount]], ""), "")</f>
        <v/>
      </c>
      <c r="N108" s="28" t="str">
        <f>IF( K108 = "", "", SUM($L$10:M108))</f>
        <v/>
      </c>
      <c r="O108" s="28" t="str">
        <f>IF( N108 = "", "", TransTable[[#Totals],[Amount]])</f>
        <v/>
      </c>
    </row>
    <row r="109" spans="11:15" x14ac:dyDescent="0.2">
      <c r="K109" s="3" t="str">
        <f>IFERROR( TransTable[[#This Row],[Date]], "")</f>
        <v/>
      </c>
      <c r="L109" s="27" t="str">
        <f>IFERROR( IF( TransTable[[#This Row],[Transaction Type]] = "Contribution", TransTable[[#This Row],[Amount]], ""), "")</f>
        <v/>
      </c>
      <c r="M109" s="27" t="str">
        <f>IFERROR( IF( TransTable[[#This Row],[Transaction Type]] = "Distribution", TransTable[[#This Row],[Amount]], ""), "")</f>
        <v/>
      </c>
      <c r="N109" s="28" t="str">
        <f>IF( K109 = "", "", SUM($L$10:M109))</f>
        <v/>
      </c>
      <c r="O109" s="28" t="str">
        <f>IF( N109 = "", "", TransTable[[#Totals],[Amount]])</f>
        <v/>
      </c>
    </row>
    <row r="110" spans="11:15" x14ac:dyDescent="0.2">
      <c r="K110" s="3" t="str">
        <f>IFERROR( TransTable[[#This Row],[Date]], "")</f>
        <v/>
      </c>
      <c r="L110" s="27" t="str">
        <f>IFERROR( IF( TransTable[[#This Row],[Transaction Type]] = "Contribution", TransTable[[#This Row],[Amount]], ""), "")</f>
        <v/>
      </c>
      <c r="M110" s="27" t="str">
        <f>IFERROR( IF( TransTable[[#This Row],[Transaction Type]] = "Distribution", TransTable[[#This Row],[Amount]], ""), "")</f>
        <v/>
      </c>
      <c r="N110" s="28" t="str">
        <f>IF( K110 = "", "", SUM($L$10:M110))</f>
        <v/>
      </c>
      <c r="O110" s="28" t="str">
        <f>IF( N110 = "", "", TransTable[[#Totals],[Amount]])</f>
        <v/>
      </c>
    </row>
    <row r="111" spans="11:15" x14ac:dyDescent="0.2">
      <c r="K111" s="3" t="str">
        <f>IFERROR( TransTable[[#This Row],[Date]], "")</f>
        <v/>
      </c>
      <c r="L111" s="27" t="str">
        <f>IFERROR( IF( TransTable[[#This Row],[Transaction Type]] = "Contribution", TransTable[[#This Row],[Amount]], ""), "")</f>
        <v/>
      </c>
      <c r="M111" s="27" t="str">
        <f>IFERROR( IF( TransTable[[#This Row],[Transaction Type]] = "Distribution", TransTable[[#This Row],[Amount]], ""), "")</f>
        <v/>
      </c>
      <c r="N111" s="28" t="str">
        <f>IF( K111 = "", "", SUM($L$10:M111))</f>
        <v/>
      </c>
      <c r="O111" s="28" t="str">
        <f>IF( N111 = "", "", TransTable[[#Totals],[Amount]])</f>
        <v/>
      </c>
    </row>
    <row r="112" spans="11:15" x14ac:dyDescent="0.2">
      <c r="K112" s="3" t="str">
        <f>IFERROR( TransTable[[#This Row],[Date]], "")</f>
        <v/>
      </c>
      <c r="L112" s="27" t="str">
        <f>IFERROR( IF( TransTable[[#This Row],[Transaction Type]] = "Contribution", TransTable[[#This Row],[Amount]], ""), "")</f>
        <v/>
      </c>
      <c r="M112" s="27" t="str">
        <f>IFERROR( IF( TransTable[[#This Row],[Transaction Type]] = "Distribution", TransTable[[#This Row],[Amount]], ""), "")</f>
        <v/>
      </c>
      <c r="N112" s="28" t="str">
        <f>IF( K112 = "", "", SUM($L$10:M112))</f>
        <v/>
      </c>
      <c r="O112" s="28" t="str">
        <f>IF( N112 = "", "", TransTable[[#Totals],[Amount]])</f>
        <v/>
      </c>
    </row>
    <row r="113" spans="11:15" x14ac:dyDescent="0.2">
      <c r="K113" s="3" t="str">
        <f>IFERROR( TransTable[[#This Row],[Date]], "")</f>
        <v/>
      </c>
      <c r="L113" s="27" t="str">
        <f>IFERROR( IF( TransTable[[#This Row],[Transaction Type]] = "Contribution", TransTable[[#This Row],[Amount]], ""), "")</f>
        <v/>
      </c>
      <c r="M113" s="27" t="str">
        <f>IFERROR( IF( TransTable[[#This Row],[Transaction Type]] = "Distribution", TransTable[[#This Row],[Amount]], ""), "")</f>
        <v/>
      </c>
      <c r="N113" s="28" t="str">
        <f>IF( K113 = "", "", SUM($L$10:M113))</f>
        <v/>
      </c>
      <c r="O113" s="28" t="str">
        <f>IF( N113 = "", "", TransTable[[#Totals],[Amount]])</f>
        <v/>
      </c>
    </row>
    <row r="114" spans="11:15" x14ac:dyDescent="0.2">
      <c r="K114" s="3" t="str">
        <f>IFERROR( TransTable[[#This Row],[Date]], "")</f>
        <v/>
      </c>
      <c r="L114" s="27" t="str">
        <f>IFERROR( IF( TransTable[[#This Row],[Transaction Type]] = "Contribution", TransTable[[#This Row],[Amount]], ""), "")</f>
        <v/>
      </c>
      <c r="M114" s="27" t="str">
        <f>IFERROR( IF( TransTable[[#This Row],[Transaction Type]] = "Distribution", TransTable[[#This Row],[Amount]], ""), "")</f>
        <v/>
      </c>
      <c r="N114" s="28" t="str">
        <f>IF( K114 = "", "", SUM($L$10:M114))</f>
        <v/>
      </c>
      <c r="O114" s="28" t="str">
        <f>IF( N114 = "", "", TransTable[[#Totals],[Amount]])</f>
        <v/>
      </c>
    </row>
    <row r="115" spans="11:15" x14ac:dyDescent="0.2">
      <c r="K115" s="3" t="str">
        <f>IFERROR( TransTable[[#This Row],[Date]], "")</f>
        <v/>
      </c>
      <c r="L115" s="27" t="str">
        <f>IFERROR( IF( TransTable[[#This Row],[Transaction Type]] = "Contribution", TransTable[[#This Row],[Amount]], ""), "")</f>
        <v/>
      </c>
      <c r="M115" s="27" t="str">
        <f>IFERROR( IF( TransTable[[#This Row],[Transaction Type]] = "Distribution", TransTable[[#This Row],[Amount]], ""), "")</f>
        <v/>
      </c>
      <c r="N115" s="28" t="str">
        <f>IF( K115 = "", "", SUM($L$10:M115))</f>
        <v/>
      </c>
      <c r="O115" s="28" t="str">
        <f>IF( N115 = "", "", TransTable[[#Totals],[Amount]])</f>
        <v/>
      </c>
    </row>
    <row r="116" spans="11:15" x14ac:dyDescent="0.2">
      <c r="K116" s="3" t="str">
        <f>IFERROR( TransTable[[#This Row],[Date]], "")</f>
        <v/>
      </c>
      <c r="L116" s="27" t="str">
        <f>IFERROR( IF( TransTable[[#This Row],[Transaction Type]] = "Contribution", TransTable[[#This Row],[Amount]], ""), "")</f>
        <v/>
      </c>
      <c r="M116" s="27" t="str">
        <f>IFERROR( IF( TransTable[[#This Row],[Transaction Type]] = "Distribution", TransTable[[#This Row],[Amount]], ""), "")</f>
        <v/>
      </c>
      <c r="N116" s="28" t="str">
        <f>IF( K116 = "", "", SUM($L$10:M116))</f>
        <v/>
      </c>
      <c r="O116" s="28" t="str">
        <f>IF( N116 = "", "", TransTable[[#Totals],[Amount]])</f>
        <v/>
      </c>
    </row>
    <row r="117" spans="11:15" x14ac:dyDescent="0.2">
      <c r="K117" s="3" t="str">
        <f>IFERROR( TransTable[[#This Row],[Date]], "")</f>
        <v/>
      </c>
      <c r="L117" s="27" t="str">
        <f>IFERROR( IF( TransTable[[#This Row],[Transaction Type]] = "Contribution", TransTable[[#This Row],[Amount]], ""), "")</f>
        <v/>
      </c>
      <c r="M117" s="27" t="str">
        <f>IFERROR( IF( TransTable[[#This Row],[Transaction Type]] = "Distribution", TransTable[[#This Row],[Amount]], ""), "")</f>
        <v/>
      </c>
      <c r="N117" s="28" t="str">
        <f>IF( K117 = "", "", SUM($L$10:M117))</f>
        <v/>
      </c>
      <c r="O117" s="28" t="str">
        <f>IF( N117 = "", "", TransTable[[#Totals],[Amount]])</f>
        <v/>
      </c>
    </row>
    <row r="118" spans="11:15" x14ac:dyDescent="0.2">
      <c r="K118" s="3" t="str">
        <f>IFERROR( TransTable[[#This Row],[Date]], "")</f>
        <v/>
      </c>
      <c r="L118" s="27" t="str">
        <f>IFERROR( IF( TransTable[[#This Row],[Transaction Type]] = "Contribution", TransTable[[#This Row],[Amount]], ""), "")</f>
        <v/>
      </c>
      <c r="M118" s="27" t="str">
        <f>IFERROR( IF( TransTable[[#This Row],[Transaction Type]] = "Distribution", TransTable[[#This Row],[Amount]], ""), "")</f>
        <v/>
      </c>
      <c r="N118" s="28" t="str">
        <f>IF( K118 = "", "", SUM($L$10:M118))</f>
        <v/>
      </c>
      <c r="O118" s="28" t="str">
        <f>IF( N118 = "", "", TransTable[[#Totals],[Amount]])</f>
        <v/>
      </c>
    </row>
    <row r="119" spans="11:15" x14ac:dyDescent="0.2">
      <c r="K119" s="3" t="str">
        <f>IFERROR( TransTable[[#This Row],[Date]], "")</f>
        <v/>
      </c>
      <c r="L119" s="27" t="str">
        <f>IFERROR( IF( TransTable[[#This Row],[Transaction Type]] = "Contribution", TransTable[[#This Row],[Amount]], ""), "")</f>
        <v/>
      </c>
      <c r="M119" s="27" t="str">
        <f>IFERROR( IF( TransTable[[#This Row],[Transaction Type]] = "Distribution", TransTable[[#This Row],[Amount]], ""), "")</f>
        <v/>
      </c>
      <c r="N119" s="28" t="str">
        <f>IF( K119 = "", "", SUM($L$10:M119))</f>
        <v/>
      </c>
      <c r="O119" s="28" t="str">
        <f>IF( N119 = "", "", TransTable[[#Totals],[Amount]])</f>
        <v/>
      </c>
    </row>
    <row r="120" spans="11:15" x14ac:dyDescent="0.2">
      <c r="K120" s="3" t="str">
        <f>IFERROR( TransTable[[#This Row],[Date]], "")</f>
        <v/>
      </c>
      <c r="L120" s="27" t="str">
        <f>IFERROR( IF( TransTable[[#This Row],[Transaction Type]] = "Contribution", TransTable[[#This Row],[Amount]], ""), "")</f>
        <v/>
      </c>
      <c r="M120" s="27" t="str">
        <f>IFERROR( IF( TransTable[[#This Row],[Transaction Type]] = "Distribution", TransTable[[#This Row],[Amount]], ""), "")</f>
        <v/>
      </c>
      <c r="N120" s="28" t="str">
        <f>IF( K120 = "", "", SUM($L$10:M120))</f>
        <v/>
      </c>
      <c r="O120" s="28" t="str">
        <f>IF( N120 = "", "", TransTable[[#Totals],[Amount]])</f>
        <v/>
      </c>
    </row>
    <row r="121" spans="11:15" x14ac:dyDescent="0.2">
      <c r="K121" s="3" t="str">
        <f>IFERROR( TransTable[[#This Row],[Date]], "")</f>
        <v/>
      </c>
      <c r="L121" s="27" t="str">
        <f>IFERROR( IF( TransTable[[#This Row],[Transaction Type]] = "Contribution", TransTable[[#This Row],[Amount]], ""), "")</f>
        <v/>
      </c>
      <c r="M121" s="27" t="str">
        <f>IFERROR( IF( TransTable[[#This Row],[Transaction Type]] = "Distribution", TransTable[[#This Row],[Amount]], ""), "")</f>
        <v/>
      </c>
      <c r="N121" s="28" t="str">
        <f>IF( K121 = "", "", SUM($L$10:M121))</f>
        <v/>
      </c>
      <c r="O121" s="28" t="str">
        <f>IF( N121 = "", "", TransTable[[#Totals],[Amount]])</f>
        <v/>
      </c>
    </row>
    <row r="122" spans="11:15" x14ac:dyDescent="0.2">
      <c r="K122" s="3" t="str">
        <f>IFERROR( TransTable[[#This Row],[Date]], "")</f>
        <v/>
      </c>
      <c r="L122" s="27" t="str">
        <f>IFERROR( IF( TransTable[[#This Row],[Transaction Type]] = "Contribution", TransTable[[#This Row],[Amount]], ""), "")</f>
        <v/>
      </c>
      <c r="M122" s="27" t="str">
        <f>IFERROR( IF( TransTable[[#This Row],[Transaction Type]] = "Distribution", TransTable[[#This Row],[Amount]], ""), "")</f>
        <v/>
      </c>
      <c r="N122" s="28" t="str">
        <f>IF( K122 = "", "", SUM($L$10:M122))</f>
        <v/>
      </c>
      <c r="O122" s="28" t="str">
        <f>IF( N122 = "", "", TransTable[[#Totals],[Amount]])</f>
        <v/>
      </c>
    </row>
    <row r="123" spans="11:15" x14ac:dyDescent="0.2">
      <c r="K123" s="3" t="str">
        <f>IFERROR( TransTable[[#This Row],[Date]], "")</f>
        <v/>
      </c>
      <c r="L123" s="27" t="str">
        <f>IFERROR( IF( TransTable[[#This Row],[Transaction Type]] = "Contribution", TransTable[[#This Row],[Amount]], ""), "")</f>
        <v/>
      </c>
      <c r="M123" s="27" t="str">
        <f>IFERROR( IF( TransTable[[#This Row],[Transaction Type]] = "Distribution", TransTable[[#This Row],[Amount]], ""), "")</f>
        <v/>
      </c>
      <c r="N123" s="28" t="str">
        <f>IF( K123 = "", "", SUM($L$10:M123))</f>
        <v/>
      </c>
      <c r="O123" s="28" t="str">
        <f>IF( N123 = "", "", TransTable[[#Totals],[Amount]])</f>
        <v/>
      </c>
    </row>
    <row r="124" spans="11:15" x14ac:dyDescent="0.2">
      <c r="K124" s="3" t="str">
        <f>IFERROR( TransTable[[#This Row],[Date]], "")</f>
        <v/>
      </c>
      <c r="L124" s="27" t="str">
        <f>IFERROR( IF( TransTable[[#This Row],[Transaction Type]] = "Contribution", TransTable[[#This Row],[Amount]], ""), "")</f>
        <v/>
      </c>
      <c r="M124" s="27" t="str">
        <f>IFERROR( IF( TransTable[[#This Row],[Transaction Type]] = "Distribution", TransTable[[#This Row],[Amount]], ""), "")</f>
        <v/>
      </c>
      <c r="N124" s="28" t="str">
        <f>IF( K124 = "", "", SUM($L$10:M124))</f>
        <v/>
      </c>
      <c r="O124" s="28" t="str">
        <f>IF( N124 = "", "", TransTable[[#Totals],[Amount]])</f>
        <v/>
      </c>
    </row>
    <row r="125" spans="11:15" x14ac:dyDescent="0.2">
      <c r="K125" s="3" t="str">
        <f>IFERROR( TransTable[[#This Row],[Date]], "")</f>
        <v/>
      </c>
      <c r="L125" s="27" t="str">
        <f>IFERROR( IF( TransTable[[#This Row],[Transaction Type]] = "Contribution", TransTable[[#This Row],[Amount]], ""), "")</f>
        <v/>
      </c>
      <c r="M125" s="27" t="str">
        <f>IFERROR( IF( TransTable[[#This Row],[Transaction Type]] = "Distribution", TransTable[[#This Row],[Amount]], ""), "")</f>
        <v/>
      </c>
      <c r="N125" s="28" t="str">
        <f>IF( K125 = "", "", SUM($L$10:M125))</f>
        <v/>
      </c>
      <c r="O125" s="28" t="str">
        <f>IF( N125 = "", "", TransTable[[#Totals],[Amount]])</f>
        <v/>
      </c>
    </row>
    <row r="126" spans="11:15" x14ac:dyDescent="0.2">
      <c r="K126" s="3" t="str">
        <f>IFERROR( TransTable[[#This Row],[Date]], "")</f>
        <v/>
      </c>
      <c r="L126" s="27" t="str">
        <f>IFERROR( IF( TransTable[[#This Row],[Transaction Type]] = "Contribution", TransTable[[#This Row],[Amount]], ""), "")</f>
        <v/>
      </c>
      <c r="M126" s="27" t="str">
        <f>IFERROR( IF( TransTable[[#This Row],[Transaction Type]] = "Distribution", TransTable[[#This Row],[Amount]], ""), "")</f>
        <v/>
      </c>
      <c r="N126" s="28" t="str">
        <f>IF( K126 = "", "", SUM($L$10:M126))</f>
        <v/>
      </c>
      <c r="O126" s="28" t="str">
        <f>IF( N126 = "", "", TransTable[[#Totals],[Amount]])</f>
        <v/>
      </c>
    </row>
    <row r="127" spans="11:15" x14ac:dyDescent="0.2">
      <c r="K127" s="3" t="str">
        <f>IFERROR( TransTable[[#This Row],[Date]], "")</f>
        <v/>
      </c>
      <c r="L127" s="27" t="str">
        <f>IFERROR( IF( TransTable[[#This Row],[Transaction Type]] = "Contribution", TransTable[[#This Row],[Amount]], ""), "")</f>
        <v/>
      </c>
      <c r="M127" s="27" t="str">
        <f>IFERROR( IF( TransTable[[#This Row],[Transaction Type]] = "Distribution", TransTable[[#This Row],[Amount]], ""), "")</f>
        <v/>
      </c>
      <c r="N127" s="28" t="str">
        <f>IF( K127 = "", "", SUM($L$10:M127))</f>
        <v/>
      </c>
      <c r="O127" s="28" t="str">
        <f>IF( N127 = "", "", TransTable[[#Totals],[Amount]])</f>
        <v/>
      </c>
    </row>
    <row r="128" spans="11:15" x14ac:dyDescent="0.2">
      <c r="K128" s="3" t="str">
        <f>IFERROR( TransTable[[#This Row],[Date]], "")</f>
        <v/>
      </c>
      <c r="L128" s="27" t="str">
        <f>IFERROR( IF( TransTable[[#This Row],[Transaction Type]] = "Contribution", TransTable[[#This Row],[Amount]], ""), "")</f>
        <v/>
      </c>
      <c r="M128" s="27" t="str">
        <f>IFERROR( IF( TransTable[[#This Row],[Transaction Type]] = "Distribution", TransTable[[#This Row],[Amount]], ""), "")</f>
        <v/>
      </c>
      <c r="N128" s="28" t="str">
        <f>IF( K128 = "", "", SUM($L$10:M128))</f>
        <v/>
      </c>
      <c r="O128" s="28" t="str">
        <f>IF( N128 = "", "", TransTable[[#Totals],[Amount]])</f>
        <v/>
      </c>
    </row>
    <row r="129" spans="11:15" x14ac:dyDescent="0.2">
      <c r="K129" s="3" t="str">
        <f>IFERROR( TransTable[[#This Row],[Date]], "")</f>
        <v/>
      </c>
      <c r="L129" s="27" t="str">
        <f>IFERROR( IF( TransTable[[#This Row],[Transaction Type]] = "Contribution", TransTable[[#This Row],[Amount]], ""), "")</f>
        <v/>
      </c>
      <c r="M129" s="27" t="str">
        <f>IFERROR( IF( TransTable[[#This Row],[Transaction Type]] = "Distribution", TransTable[[#This Row],[Amount]], ""), "")</f>
        <v/>
      </c>
      <c r="N129" s="28" t="str">
        <f>IF( K129 = "", "", SUM($L$10:M129))</f>
        <v/>
      </c>
      <c r="O129" s="28" t="str">
        <f>IF( N129 = "", "", TransTable[[#Totals],[Amount]])</f>
        <v/>
      </c>
    </row>
    <row r="130" spans="11:15" x14ac:dyDescent="0.2">
      <c r="K130" s="3" t="str">
        <f>IFERROR( TransTable[[#This Row],[Date]], "")</f>
        <v/>
      </c>
      <c r="L130" s="27" t="str">
        <f>IFERROR( IF( TransTable[[#This Row],[Transaction Type]] = "Contribution", TransTable[[#This Row],[Amount]], ""), "")</f>
        <v/>
      </c>
      <c r="M130" s="27" t="str">
        <f>IFERROR( IF( TransTable[[#This Row],[Transaction Type]] = "Distribution", TransTable[[#This Row],[Amount]], ""), "")</f>
        <v/>
      </c>
      <c r="N130" s="28" t="str">
        <f>IF( K130 = "", "", SUM($L$10:M130))</f>
        <v/>
      </c>
      <c r="O130" s="28" t="str">
        <f>IF( N130 = "", "", TransTable[[#Totals],[Amount]])</f>
        <v/>
      </c>
    </row>
    <row r="131" spans="11:15" x14ac:dyDescent="0.2">
      <c r="K131" s="3" t="str">
        <f>IFERROR( TransTable[[#This Row],[Date]], "")</f>
        <v/>
      </c>
      <c r="L131" s="27" t="str">
        <f>IFERROR( IF( TransTable[[#This Row],[Transaction Type]] = "Contribution", TransTable[[#This Row],[Amount]], ""), "")</f>
        <v/>
      </c>
      <c r="M131" s="27" t="str">
        <f>IFERROR( IF( TransTable[[#This Row],[Transaction Type]] = "Distribution", TransTable[[#This Row],[Amount]], ""), "")</f>
        <v/>
      </c>
      <c r="N131" s="28" t="str">
        <f>IF( K131 = "", "", SUM($L$10:M131))</f>
        <v/>
      </c>
      <c r="O131" s="28" t="str">
        <f>IF( N131 = "", "", TransTable[[#Totals],[Amount]])</f>
        <v/>
      </c>
    </row>
    <row r="132" spans="11:15" x14ac:dyDescent="0.2">
      <c r="K132" s="3" t="str">
        <f>IFERROR( TransTable[[#This Row],[Date]], "")</f>
        <v/>
      </c>
      <c r="L132" s="27" t="str">
        <f>IFERROR( IF( TransTable[[#This Row],[Transaction Type]] = "Contribution", TransTable[[#This Row],[Amount]], ""), "")</f>
        <v/>
      </c>
      <c r="M132" s="27" t="str">
        <f>IFERROR( IF( TransTable[[#This Row],[Transaction Type]] = "Distribution", TransTable[[#This Row],[Amount]], ""), "")</f>
        <v/>
      </c>
      <c r="N132" s="28" t="str">
        <f>IF( K132 = "", "", SUM($L$10:M132))</f>
        <v/>
      </c>
      <c r="O132" s="28" t="str">
        <f>IF( N132 = "", "", TransTable[[#Totals],[Amount]])</f>
        <v/>
      </c>
    </row>
    <row r="133" spans="11:15" x14ac:dyDescent="0.2">
      <c r="K133" s="3" t="str">
        <f>IFERROR( TransTable[[#This Row],[Date]], "")</f>
        <v/>
      </c>
      <c r="L133" s="27" t="str">
        <f>IFERROR( IF( TransTable[[#This Row],[Transaction Type]] = "Contribution", TransTable[[#This Row],[Amount]], ""), "")</f>
        <v/>
      </c>
      <c r="M133" s="27" t="str">
        <f>IFERROR( IF( TransTable[[#This Row],[Transaction Type]] = "Distribution", TransTable[[#This Row],[Amount]], ""), "")</f>
        <v/>
      </c>
      <c r="N133" s="28" t="str">
        <f>IF( K133 = "", "", SUM($L$10:M133))</f>
        <v/>
      </c>
      <c r="O133" s="28" t="str">
        <f>IF( N133 = "", "", TransTable[[#Totals],[Amount]])</f>
        <v/>
      </c>
    </row>
    <row r="134" spans="11:15" x14ac:dyDescent="0.2">
      <c r="K134" s="3" t="str">
        <f>IFERROR( TransTable[[#This Row],[Date]], "")</f>
        <v/>
      </c>
      <c r="L134" s="27" t="str">
        <f>IFERROR( IF( TransTable[[#This Row],[Transaction Type]] = "Contribution", TransTable[[#This Row],[Amount]], ""), "")</f>
        <v/>
      </c>
      <c r="M134" s="27" t="str">
        <f>IFERROR( IF( TransTable[[#This Row],[Transaction Type]] = "Distribution", TransTable[[#This Row],[Amount]], ""), "")</f>
        <v/>
      </c>
      <c r="N134" s="28" t="str">
        <f>IF( K134 = "", "", SUM($L$10:M134))</f>
        <v/>
      </c>
      <c r="O134" s="28" t="str">
        <f>IF( N134 = "", "", TransTable[[#Totals],[Amount]])</f>
        <v/>
      </c>
    </row>
    <row r="135" spans="11:15" x14ac:dyDescent="0.2">
      <c r="K135" s="3" t="str">
        <f>IFERROR( TransTable[[#This Row],[Date]], "")</f>
        <v/>
      </c>
      <c r="L135" s="27" t="str">
        <f>IFERROR( IF( TransTable[[#This Row],[Transaction Type]] = "Contribution", TransTable[[#This Row],[Amount]], ""), "")</f>
        <v/>
      </c>
      <c r="M135" s="27" t="str">
        <f>IFERROR( IF( TransTable[[#This Row],[Transaction Type]] = "Distribution", TransTable[[#This Row],[Amount]], ""), "")</f>
        <v/>
      </c>
      <c r="N135" s="28" t="str">
        <f>IF( K135 = "", "", SUM($L$10:M135))</f>
        <v/>
      </c>
      <c r="O135" s="28" t="str">
        <f>IF( N135 = "", "", TransTable[[#Totals],[Amount]])</f>
        <v/>
      </c>
    </row>
    <row r="136" spans="11:15" x14ac:dyDescent="0.2">
      <c r="K136" s="3" t="str">
        <f>IFERROR( TransTable[[#This Row],[Date]], "")</f>
        <v/>
      </c>
      <c r="L136" s="27" t="str">
        <f>IFERROR( IF( TransTable[[#This Row],[Transaction Type]] = "Contribution", TransTable[[#This Row],[Amount]], ""), "")</f>
        <v/>
      </c>
      <c r="M136" s="27" t="str">
        <f>IFERROR( IF( TransTable[[#This Row],[Transaction Type]] = "Distribution", TransTable[[#This Row],[Amount]], ""), "")</f>
        <v/>
      </c>
      <c r="N136" s="28" t="str">
        <f>IF( K136 = "", "", SUM($L$10:M136))</f>
        <v/>
      </c>
      <c r="O136" s="28" t="str">
        <f>IF( N136 = "", "", TransTable[[#Totals],[Amount]])</f>
        <v/>
      </c>
    </row>
    <row r="137" spans="11:15" x14ac:dyDescent="0.2">
      <c r="K137" s="3" t="str">
        <f>IFERROR( TransTable[[#This Row],[Date]], "")</f>
        <v/>
      </c>
      <c r="L137" s="27" t="str">
        <f>IFERROR( IF( TransTable[[#This Row],[Transaction Type]] = "Contribution", TransTable[[#This Row],[Amount]], ""), "")</f>
        <v/>
      </c>
      <c r="M137" s="27" t="str">
        <f>IFERROR( IF( TransTable[[#This Row],[Transaction Type]] = "Distribution", TransTable[[#This Row],[Amount]], ""), "")</f>
        <v/>
      </c>
      <c r="N137" s="28" t="str">
        <f>IF( K137 = "", "", SUM($L$10:M137))</f>
        <v/>
      </c>
      <c r="O137" s="28" t="str">
        <f>IF( N137 = "", "", TransTable[[#Totals],[Amount]])</f>
        <v/>
      </c>
    </row>
    <row r="138" spans="11:15" x14ac:dyDescent="0.2">
      <c r="K138" s="3" t="str">
        <f>IFERROR( TransTable[[#This Row],[Date]], "")</f>
        <v/>
      </c>
      <c r="L138" s="27" t="str">
        <f>IFERROR( IF( TransTable[[#This Row],[Transaction Type]] = "Contribution", TransTable[[#This Row],[Amount]], ""), "")</f>
        <v/>
      </c>
      <c r="M138" s="27" t="str">
        <f>IFERROR( IF( TransTable[[#This Row],[Transaction Type]] = "Distribution", TransTable[[#This Row],[Amount]], ""), "")</f>
        <v/>
      </c>
      <c r="N138" s="28" t="str">
        <f>IF( K138 = "", "", SUM($L$10:M138))</f>
        <v/>
      </c>
      <c r="O138" s="28" t="str">
        <f>IF( N138 = "", "", TransTable[[#Totals],[Amount]])</f>
        <v/>
      </c>
    </row>
    <row r="139" spans="11:15" x14ac:dyDescent="0.2">
      <c r="K139" s="3" t="str">
        <f>IFERROR( TransTable[[#This Row],[Date]], "")</f>
        <v/>
      </c>
      <c r="L139" s="27" t="str">
        <f>IFERROR( IF( TransTable[[#This Row],[Transaction Type]] = "Contribution", TransTable[[#This Row],[Amount]], ""), "")</f>
        <v/>
      </c>
      <c r="M139" s="27" t="str">
        <f>IFERROR( IF( TransTable[[#This Row],[Transaction Type]] = "Distribution", TransTable[[#This Row],[Amount]], ""), "")</f>
        <v/>
      </c>
      <c r="N139" s="28" t="str">
        <f>IF( K139 = "", "", SUM($L$10:M139))</f>
        <v/>
      </c>
      <c r="O139" s="28" t="str">
        <f>IF( N139 = "", "", TransTable[[#Totals],[Amount]])</f>
        <v/>
      </c>
    </row>
    <row r="140" spans="11:15" x14ac:dyDescent="0.2">
      <c r="K140" s="3" t="str">
        <f>IFERROR( TransTable[[#This Row],[Date]], "")</f>
        <v/>
      </c>
      <c r="L140" s="27" t="str">
        <f>IFERROR( IF( TransTable[[#This Row],[Transaction Type]] = "Contribution", TransTable[[#This Row],[Amount]], ""), "")</f>
        <v/>
      </c>
      <c r="M140" s="27" t="str">
        <f>IFERROR( IF( TransTable[[#This Row],[Transaction Type]] = "Distribution", TransTable[[#This Row],[Amount]], ""), "")</f>
        <v/>
      </c>
      <c r="N140" s="28" t="str">
        <f>IF( K140 = "", "", SUM($L$10:M140))</f>
        <v/>
      </c>
      <c r="O140" s="28" t="str">
        <f>IF( N140 = "", "", TransTable[[#Totals],[Amount]])</f>
        <v/>
      </c>
    </row>
    <row r="141" spans="11:15" x14ac:dyDescent="0.2">
      <c r="K141" s="3" t="str">
        <f>IFERROR( TransTable[[#This Row],[Date]], "")</f>
        <v/>
      </c>
      <c r="L141" s="27" t="str">
        <f>IFERROR( IF( TransTable[[#This Row],[Transaction Type]] = "Contribution", TransTable[[#This Row],[Amount]], ""), "")</f>
        <v/>
      </c>
      <c r="M141" s="27" t="str">
        <f>IFERROR( IF( TransTable[[#This Row],[Transaction Type]] = "Distribution", TransTable[[#This Row],[Amount]], ""), "")</f>
        <v/>
      </c>
      <c r="N141" s="28" t="str">
        <f>IF( K141 = "", "", SUM($L$10:M141))</f>
        <v/>
      </c>
      <c r="O141" s="28" t="str">
        <f>IF( N141 = "", "", TransTable[[#Totals],[Amount]])</f>
        <v/>
      </c>
    </row>
    <row r="142" spans="11:15" x14ac:dyDescent="0.2">
      <c r="K142" s="3" t="str">
        <f>IFERROR( TransTable[[#This Row],[Date]], "")</f>
        <v/>
      </c>
      <c r="L142" s="27" t="str">
        <f>IFERROR( IF( TransTable[[#This Row],[Transaction Type]] = "Contribution", TransTable[[#This Row],[Amount]], ""), "")</f>
        <v/>
      </c>
      <c r="M142" s="27" t="str">
        <f>IFERROR( IF( TransTable[[#This Row],[Transaction Type]] = "Distribution", TransTable[[#This Row],[Amount]], ""), "")</f>
        <v/>
      </c>
      <c r="N142" s="28" t="str">
        <f>IF( K142 = "", "", SUM($L$10:M142))</f>
        <v/>
      </c>
      <c r="O142" s="28" t="str">
        <f>IF( N142 = "", "", TransTable[[#Totals],[Amount]])</f>
        <v/>
      </c>
    </row>
    <row r="143" spans="11:15" x14ac:dyDescent="0.2">
      <c r="K143" s="3" t="str">
        <f>IFERROR( TransTable[[#This Row],[Date]], "")</f>
        <v/>
      </c>
      <c r="L143" s="27" t="str">
        <f>IFERROR( IF( TransTable[[#This Row],[Transaction Type]] = "Contribution", TransTable[[#This Row],[Amount]], ""), "")</f>
        <v/>
      </c>
      <c r="M143" s="27" t="str">
        <f>IFERROR( IF( TransTable[[#This Row],[Transaction Type]] = "Distribution", TransTable[[#This Row],[Amount]], ""), "")</f>
        <v/>
      </c>
      <c r="N143" s="28" t="str">
        <f>IF( K143 = "", "", SUM($L$10:M143))</f>
        <v/>
      </c>
      <c r="O143" s="28" t="str">
        <f>IF( N143 = "", "", TransTable[[#Totals],[Amount]])</f>
        <v/>
      </c>
    </row>
    <row r="144" spans="11:15" x14ac:dyDescent="0.2">
      <c r="K144" s="3" t="str">
        <f>IFERROR( TransTable[[#This Row],[Date]], "")</f>
        <v/>
      </c>
      <c r="L144" s="27" t="str">
        <f>IFERROR( IF( TransTable[[#This Row],[Transaction Type]] = "Contribution", TransTable[[#This Row],[Amount]], ""), "")</f>
        <v/>
      </c>
      <c r="M144" s="27" t="str">
        <f>IFERROR( IF( TransTable[[#This Row],[Transaction Type]] = "Distribution", TransTable[[#This Row],[Amount]], ""), "")</f>
        <v/>
      </c>
      <c r="N144" s="28" t="str">
        <f>IF( K144 = "", "", SUM($L$10:M144))</f>
        <v/>
      </c>
      <c r="O144" s="28" t="str">
        <f>IF( N144 = "", "", TransTable[[#Totals],[Amount]])</f>
        <v/>
      </c>
    </row>
    <row r="145" spans="11:15" x14ac:dyDescent="0.2">
      <c r="K145" s="3" t="str">
        <f>IFERROR( TransTable[[#This Row],[Date]], "")</f>
        <v/>
      </c>
      <c r="L145" s="27" t="str">
        <f>IFERROR( IF( TransTable[[#This Row],[Transaction Type]] = "Contribution", TransTable[[#This Row],[Amount]], ""), "")</f>
        <v/>
      </c>
      <c r="M145" s="27" t="str">
        <f>IFERROR( IF( TransTable[[#This Row],[Transaction Type]] = "Distribution", TransTable[[#This Row],[Amount]], ""), "")</f>
        <v/>
      </c>
      <c r="N145" s="28" t="str">
        <f>IF( K145 = "", "", SUM($L$10:M145))</f>
        <v/>
      </c>
      <c r="O145" s="28" t="str">
        <f>IF( N145 = "", "", TransTable[[#Totals],[Amount]])</f>
        <v/>
      </c>
    </row>
    <row r="146" spans="11:15" x14ac:dyDescent="0.2">
      <c r="K146" s="3" t="str">
        <f>IFERROR( TransTable[[#This Row],[Date]], "")</f>
        <v/>
      </c>
      <c r="L146" s="27" t="str">
        <f>IFERROR( IF( TransTable[[#This Row],[Transaction Type]] = "Contribution", TransTable[[#This Row],[Amount]], ""), "")</f>
        <v/>
      </c>
      <c r="M146" s="27" t="str">
        <f>IFERROR( IF( TransTable[[#This Row],[Transaction Type]] = "Distribution", TransTable[[#This Row],[Amount]], ""), "")</f>
        <v/>
      </c>
      <c r="N146" s="28" t="str">
        <f>IF( K146 = "", "", SUM($L$10:M146))</f>
        <v/>
      </c>
      <c r="O146" s="28" t="str">
        <f>IF( N146 = "", "", TransTable[[#Totals],[Amount]])</f>
        <v/>
      </c>
    </row>
    <row r="147" spans="11:15" x14ac:dyDescent="0.2">
      <c r="K147" s="3" t="str">
        <f>IFERROR( TransTable[[#This Row],[Date]], "")</f>
        <v/>
      </c>
      <c r="L147" s="27" t="str">
        <f>IFERROR( IF( TransTable[[#This Row],[Transaction Type]] = "Contribution", TransTable[[#This Row],[Amount]], ""), "")</f>
        <v/>
      </c>
      <c r="M147" s="27" t="str">
        <f>IFERROR( IF( TransTable[[#This Row],[Transaction Type]] = "Distribution", TransTable[[#This Row],[Amount]], ""), "")</f>
        <v/>
      </c>
      <c r="N147" s="28" t="str">
        <f>IF( K147 = "", "", SUM($L$10:M147))</f>
        <v/>
      </c>
      <c r="O147" s="28" t="str">
        <f>IF( N147 = "", "", TransTable[[#Totals],[Amount]])</f>
        <v/>
      </c>
    </row>
    <row r="148" spans="11:15" x14ac:dyDescent="0.2">
      <c r="K148" s="3" t="str">
        <f>IFERROR( TransTable[[#This Row],[Date]], "")</f>
        <v/>
      </c>
      <c r="L148" s="27" t="str">
        <f>IFERROR( IF( TransTable[[#This Row],[Transaction Type]] = "Contribution", TransTable[[#This Row],[Amount]], ""), "")</f>
        <v/>
      </c>
      <c r="M148" s="27" t="str">
        <f>IFERROR( IF( TransTable[[#This Row],[Transaction Type]] = "Distribution", TransTable[[#This Row],[Amount]], ""), "")</f>
        <v/>
      </c>
      <c r="N148" s="28" t="str">
        <f>IF( K148 = "", "", SUM($L$10:M148))</f>
        <v/>
      </c>
      <c r="O148" s="28" t="str">
        <f>IF( N148 = "", "", TransTable[[#Totals],[Amount]])</f>
        <v/>
      </c>
    </row>
    <row r="149" spans="11:15" x14ac:dyDescent="0.2">
      <c r="K149" s="3" t="str">
        <f>IFERROR( TransTable[[#This Row],[Date]], "")</f>
        <v/>
      </c>
      <c r="L149" s="27" t="str">
        <f>IFERROR( IF( TransTable[[#This Row],[Transaction Type]] = "Contribution", TransTable[[#This Row],[Amount]], ""), "")</f>
        <v/>
      </c>
      <c r="M149" s="27" t="str">
        <f>IFERROR( IF( TransTable[[#This Row],[Transaction Type]] = "Distribution", TransTable[[#This Row],[Amount]], ""), "")</f>
        <v/>
      </c>
      <c r="N149" s="28" t="str">
        <f>IF( K149 = "", "", SUM($L$10:M149))</f>
        <v/>
      </c>
      <c r="O149" s="28" t="str">
        <f>IF( N149 = "", "", TransTable[[#Totals],[Amount]])</f>
        <v/>
      </c>
    </row>
    <row r="150" spans="11:15" x14ac:dyDescent="0.2">
      <c r="K150" s="3" t="str">
        <f>IFERROR( TransTable[[#This Row],[Date]], "")</f>
        <v/>
      </c>
      <c r="L150" s="27" t="str">
        <f>IFERROR( IF( TransTable[[#This Row],[Transaction Type]] = "Contribution", TransTable[[#This Row],[Amount]], ""), "")</f>
        <v/>
      </c>
      <c r="M150" s="27" t="str">
        <f>IFERROR( IF( TransTable[[#This Row],[Transaction Type]] = "Distribution", TransTable[[#This Row],[Amount]], ""), "")</f>
        <v/>
      </c>
      <c r="N150" s="28" t="str">
        <f>IF( K150 = "", "", SUM($L$10:M150))</f>
        <v/>
      </c>
      <c r="O150" s="28" t="str">
        <f>IF( N150 = "", "", TransTable[[#Totals],[Amount]])</f>
        <v/>
      </c>
    </row>
    <row r="151" spans="11:15" x14ac:dyDescent="0.2">
      <c r="K151" s="3" t="str">
        <f>IFERROR( TransTable[[#This Row],[Date]], "")</f>
        <v/>
      </c>
      <c r="L151" s="27" t="str">
        <f>IFERROR( IF( TransTable[[#This Row],[Transaction Type]] = "Contribution", TransTable[[#This Row],[Amount]], ""), "")</f>
        <v/>
      </c>
      <c r="M151" s="27" t="str">
        <f>IFERROR( IF( TransTable[[#This Row],[Transaction Type]] = "Distribution", TransTable[[#This Row],[Amount]], ""), "")</f>
        <v/>
      </c>
      <c r="N151" s="28" t="str">
        <f>IF( K151 = "", "", SUM($L$10:M151))</f>
        <v/>
      </c>
      <c r="O151" s="28" t="str">
        <f>IF( N151 = "", "", TransTable[[#Totals],[Amount]])</f>
        <v/>
      </c>
    </row>
    <row r="152" spans="11:15" x14ac:dyDescent="0.2">
      <c r="K152" s="3" t="str">
        <f>IFERROR( TransTable[[#This Row],[Date]], "")</f>
        <v/>
      </c>
      <c r="L152" s="27" t="str">
        <f>IFERROR( IF( TransTable[[#This Row],[Transaction Type]] = "Contribution", TransTable[[#This Row],[Amount]], ""), "")</f>
        <v/>
      </c>
      <c r="M152" s="27" t="str">
        <f>IFERROR( IF( TransTable[[#This Row],[Transaction Type]] = "Distribution", TransTable[[#This Row],[Amount]], ""), "")</f>
        <v/>
      </c>
      <c r="N152" s="28" t="str">
        <f>IF( K152 = "", "", SUM($L$10:M152))</f>
        <v/>
      </c>
      <c r="O152" s="28" t="str">
        <f>IF( N152 = "", "", TransTable[[#Totals],[Amount]])</f>
        <v/>
      </c>
    </row>
    <row r="153" spans="11:15" x14ac:dyDescent="0.2">
      <c r="K153" s="3" t="str">
        <f>IFERROR( TransTable[[#This Row],[Date]], "")</f>
        <v/>
      </c>
      <c r="L153" s="27" t="str">
        <f>IFERROR( IF( TransTable[[#This Row],[Transaction Type]] = "Contribution", TransTable[[#This Row],[Amount]], ""), "")</f>
        <v/>
      </c>
      <c r="M153" s="27" t="str">
        <f>IFERROR( IF( TransTable[[#This Row],[Transaction Type]] = "Distribution", TransTable[[#This Row],[Amount]], ""), "")</f>
        <v/>
      </c>
      <c r="N153" s="28" t="str">
        <f>IF( K153 = "", "", SUM($L$10:M153))</f>
        <v/>
      </c>
      <c r="O153" s="28" t="str">
        <f>IF( N153 = "", "", TransTable[[#Totals],[Amount]])</f>
        <v/>
      </c>
    </row>
    <row r="154" spans="11:15" x14ac:dyDescent="0.2">
      <c r="K154" s="3" t="str">
        <f>IFERROR( TransTable[[#This Row],[Date]], "")</f>
        <v/>
      </c>
      <c r="L154" s="27" t="str">
        <f>IFERROR( IF( TransTable[[#This Row],[Transaction Type]] = "Contribution", TransTable[[#This Row],[Amount]], ""), "")</f>
        <v/>
      </c>
      <c r="M154" s="27" t="str">
        <f>IFERROR( IF( TransTable[[#This Row],[Transaction Type]] = "Distribution", TransTable[[#This Row],[Amount]], ""), "")</f>
        <v/>
      </c>
      <c r="N154" s="28" t="str">
        <f>IF( K154 = "", "", SUM($L$10:M154))</f>
        <v/>
      </c>
      <c r="O154" s="28" t="str">
        <f>IF( N154 = "", "", TransTable[[#Totals],[Amount]])</f>
        <v/>
      </c>
    </row>
    <row r="155" spans="11:15" x14ac:dyDescent="0.2">
      <c r="K155" s="3" t="str">
        <f>IFERROR( TransTable[[#This Row],[Date]], "")</f>
        <v/>
      </c>
      <c r="L155" s="27" t="str">
        <f>IFERROR( IF( TransTable[[#This Row],[Transaction Type]] = "Contribution", TransTable[[#This Row],[Amount]], ""), "")</f>
        <v/>
      </c>
      <c r="M155" s="27" t="str">
        <f>IFERROR( IF( TransTable[[#This Row],[Transaction Type]] = "Distribution", TransTable[[#This Row],[Amount]], ""), "")</f>
        <v/>
      </c>
      <c r="N155" s="28" t="str">
        <f>IF( K155 = "", "", SUM($L$10:M155))</f>
        <v/>
      </c>
      <c r="O155" s="28" t="str">
        <f>IF( N155 = "", "", TransTable[[#Totals],[Amount]])</f>
        <v/>
      </c>
    </row>
    <row r="156" spans="11:15" x14ac:dyDescent="0.2">
      <c r="K156" s="3" t="str">
        <f>IFERROR( TransTable[[#This Row],[Date]], "")</f>
        <v/>
      </c>
      <c r="L156" s="27" t="str">
        <f>IFERROR( IF( TransTable[[#This Row],[Transaction Type]] = "Contribution", TransTable[[#This Row],[Amount]], ""), "")</f>
        <v/>
      </c>
      <c r="M156" s="27" t="str">
        <f>IFERROR( IF( TransTable[[#This Row],[Transaction Type]] = "Distribution", TransTable[[#This Row],[Amount]], ""), "")</f>
        <v/>
      </c>
      <c r="N156" s="28" t="str">
        <f>IF( K156 = "", "", SUM($L$10:M156))</f>
        <v/>
      </c>
      <c r="O156" s="28" t="str">
        <f>IF( N156 = "", "", TransTable[[#Totals],[Amount]])</f>
        <v/>
      </c>
    </row>
    <row r="157" spans="11:15" x14ac:dyDescent="0.2">
      <c r="K157" s="3" t="str">
        <f>IFERROR( TransTable[[#This Row],[Date]], "")</f>
        <v/>
      </c>
      <c r="L157" s="27" t="str">
        <f>IFERROR( IF( TransTable[[#This Row],[Transaction Type]] = "Contribution", TransTable[[#This Row],[Amount]], ""), "")</f>
        <v/>
      </c>
      <c r="M157" s="27" t="str">
        <f>IFERROR( IF( TransTable[[#This Row],[Transaction Type]] = "Distribution", TransTable[[#This Row],[Amount]], ""), "")</f>
        <v/>
      </c>
      <c r="N157" s="28" t="str">
        <f>IF( K157 = "", "", SUM($L$10:M157))</f>
        <v/>
      </c>
      <c r="O157" s="28" t="str">
        <f>IF( N157 = "", "", TransTable[[#Totals],[Amount]])</f>
        <v/>
      </c>
    </row>
    <row r="158" spans="11:15" x14ac:dyDescent="0.2">
      <c r="K158" s="3" t="str">
        <f>IFERROR( TransTable[[#This Row],[Date]], "")</f>
        <v/>
      </c>
      <c r="L158" s="27" t="str">
        <f>IFERROR( IF( TransTable[[#This Row],[Transaction Type]] = "Contribution", TransTable[[#This Row],[Amount]], ""), "")</f>
        <v/>
      </c>
      <c r="M158" s="27" t="str">
        <f>IFERROR( IF( TransTable[[#This Row],[Transaction Type]] = "Distribution", TransTable[[#This Row],[Amount]], ""), "")</f>
        <v/>
      </c>
      <c r="N158" s="28" t="str">
        <f>IF( K158 = "", "", SUM($L$10:M158))</f>
        <v/>
      </c>
      <c r="O158" s="28" t="str">
        <f>IF( N158 = "", "", TransTable[[#Totals],[Amount]])</f>
        <v/>
      </c>
    </row>
    <row r="159" spans="11:15" x14ac:dyDescent="0.2">
      <c r="K159" s="3" t="str">
        <f>IFERROR( TransTable[[#This Row],[Date]], "")</f>
        <v/>
      </c>
      <c r="L159" s="27" t="str">
        <f>IFERROR( IF( TransTable[[#This Row],[Transaction Type]] = "Contribution", TransTable[[#This Row],[Amount]], ""), "")</f>
        <v/>
      </c>
      <c r="M159" s="27" t="str">
        <f>IFERROR( IF( TransTable[[#This Row],[Transaction Type]] = "Distribution", TransTable[[#This Row],[Amount]], ""), "")</f>
        <v/>
      </c>
      <c r="N159" s="28" t="str">
        <f>IF( K159 = "", "", SUM($L$10:M159))</f>
        <v/>
      </c>
      <c r="O159" s="28" t="str">
        <f>IF( N159 = "", "", TransTable[[#Totals],[Amount]])</f>
        <v/>
      </c>
    </row>
    <row r="160" spans="11:15" x14ac:dyDescent="0.2">
      <c r="K160" s="3" t="str">
        <f>IFERROR( TransTable[[#This Row],[Date]], "")</f>
        <v/>
      </c>
      <c r="L160" s="27" t="str">
        <f>IFERROR( IF( TransTable[[#This Row],[Transaction Type]] = "Contribution", TransTable[[#This Row],[Amount]], ""), "")</f>
        <v/>
      </c>
      <c r="M160" s="27" t="str">
        <f>IFERROR( IF( TransTable[[#This Row],[Transaction Type]] = "Distribution", TransTable[[#This Row],[Amount]], ""), "")</f>
        <v/>
      </c>
      <c r="N160" s="28" t="str">
        <f>IF( K160 = "", "", SUM($L$10:M160))</f>
        <v/>
      </c>
      <c r="O160" s="28" t="str">
        <f>IF( N160 = "", "", TransTable[[#Totals],[Amount]])</f>
        <v/>
      </c>
    </row>
    <row r="161" spans="11:15" x14ac:dyDescent="0.2">
      <c r="K161" s="3" t="str">
        <f>IFERROR( TransTable[[#This Row],[Date]], "")</f>
        <v/>
      </c>
      <c r="L161" s="27" t="str">
        <f>IFERROR( IF( TransTable[[#This Row],[Transaction Type]] = "Contribution", TransTable[[#This Row],[Amount]], ""), "")</f>
        <v/>
      </c>
      <c r="M161" s="27" t="str">
        <f>IFERROR( IF( TransTable[[#This Row],[Transaction Type]] = "Distribution", TransTable[[#This Row],[Amount]], ""), "")</f>
        <v/>
      </c>
      <c r="N161" s="28" t="str">
        <f>IF( K161 = "", "", SUM($L$10:M161))</f>
        <v/>
      </c>
      <c r="O161" s="28" t="str">
        <f>IF( N161 = "", "", TransTable[[#Totals],[Amount]])</f>
        <v/>
      </c>
    </row>
    <row r="162" spans="11:15" x14ac:dyDescent="0.2">
      <c r="K162" s="3" t="str">
        <f>IFERROR( TransTable[[#This Row],[Date]], "")</f>
        <v/>
      </c>
      <c r="L162" s="27" t="str">
        <f>IFERROR( IF( TransTable[[#This Row],[Transaction Type]] = "Contribution", TransTable[[#This Row],[Amount]], ""), "")</f>
        <v/>
      </c>
      <c r="M162" s="27" t="str">
        <f>IFERROR( IF( TransTable[[#This Row],[Transaction Type]] = "Distribution", TransTable[[#This Row],[Amount]], ""), "")</f>
        <v/>
      </c>
      <c r="N162" s="28" t="str">
        <f>IF( K162 = "", "", SUM($L$10:M162))</f>
        <v/>
      </c>
      <c r="O162" s="28" t="str">
        <f>IF( N162 = "", "", TransTable[[#Totals],[Amount]])</f>
        <v/>
      </c>
    </row>
    <row r="163" spans="11:15" x14ac:dyDescent="0.2">
      <c r="K163" s="3" t="str">
        <f>IFERROR( TransTable[[#This Row],[Date]], "")</f>
        <v/>
      </c>
      <c r="L163" s="27" t="str">
        <f>IFERROR( IF( TransTable[[#This Row],[Transaction Type]] = "Contribution", TransTable[[#This Row],[Amount]], ""), "")</f>
        <v/>
      </c>
      <c r="M163" s="27" t="str">
        <f>IFERROR( IF( TransTable[[#This Row],[Transaction Type]] = "Distribution", TransTable[[#This Row],[Amount]], ""), "")</f>
        <v/>
      </c>
      <c r="N163" s="28" t="str">
        <f>IF( K163 = "", "", SUM($L$10:M163))</f>
        <v/>
      </c>
      <c r="O163" s="28" t="str">
        <f>IF( N163 = "", "", TransTable[[#Totals],[Amount]])</f>
        <v/>
      </c>
    </row>
    <row r="164" spans="11:15" x14ac:dyDescent="0.2">
      <c r="K164" s="3" t="str">
        <f>IFERROR( TransTable[[#This Row],[Date]], "")</f>
        <v/>
      </c>
      <c r="L164" s="27" t="str">
        <f>IFERROR( IF( TransTable[[#This Row],[Transaction Type]] = "Contribution", TransTable[[#This Row],[Amount]], ""), "")</f>
        <v/>
      </c>
      <c r="M164" s="27" t="str">
        <f>IFERROR( IF( TransTable[[#This Row],[Transaction Type]] = "Distribution", TransTable[[#This Row],[Amount]], ""), "")</f>
        <v/>
      </c>
      <c r="N164" s="28" t="str">
        <f>IF( K164 = "", "", SUM($L$10:M164))</f>
        <v/>
      </c>
      <c r="O164" s="28" t="str">
        <f>IF( N164 = "", "", TransTable[[#Totals],[Amount]])</f>
        <v/>
      </c>
    </row>
    <row r="165" spans="11:15" x14ac:dyDescent="0.2">
      <c r="K165" s="3" t="str">
        <f>IFERROR( TransTable[[#This Row],[Date]], "")</f>
        <v/>
      </c>
      <c r="L165" s="27" t="str">
        <f>IFERROR( IF( TransTable[[#This Row],[Transaction Type]] = "Contribution", TransTable[[#This Row],[Amount]], ""), "")</f>
        <v/>
      </c>
      <c r="M165" s="27" t="str">
        <f>IFERROR( IF( TransTable[[#This Row],[Transaction Type]] = "Distribution", TransTable[[#This Row],[Amount]], ""), "")</f>
        <v/>
      </c>
      <c r="N165" s="28" t="str">
        <f>IF( K165 = "", "", SUM($L$10:M165))</f>
        <v/>
      </c>
      <c r="O165" s="28" t="str">
        <f>IF( N165 = "", "", TransTable[[#Totals],[Amount]])</f>
        <v/>
      </c>
    </row>
    <row r="166" spans="11:15" x14ac:dyDescent="0.2">
      <c r="K166" s="3" t="str">
        <f>IFERROR( TransTable[[#This Row],[Date]], "")</f>
        <v/>
      </c>
      <c r="L166" s="27" t="str">
        <f>IFERROR( IF( TransTable[[#This Row],[Transaction Type]] = "Contribution", TransTable[[#This Row],[Amount]], ""), "")</f>
        <v/>
      </c>
      <c r="M166" s="27" t="str">
        <f>IFERROR( IF( TransTable[[#This Row],[Transaction Type]] = "Distribution", TransTable[[#This Row],[Amount]], ""), "")</f>
        <v/>
      </c>
      <c r="N166" s="28" t="str">
        <f>IF( K166 = "", "", SUM($L$10:M166))</f>
        <v/>
      </c>
      <c r="O166" s="28" t="str">
        <f>IF( N166 = "", "", TransTable[[#Totals],[Amount]])</f>
        <v/>
      </c>
    </row>
    <row r="167" spans="11:15" x14ac:dyDescent="0.2">
      <c r="K167" s="3" t="str">
        <f>IFERROR( TransTable[[#This Row],[Date]], "")</f>
        <v/>
      </c>
      <c r="L167" s="27" t="str">
        <f>IFERROR( IF( TransTable[[#This Row],[Transaction Type]] = "Contribution", TransTable[[#This Row],[Amount]], ""), "")</f>
        <v/>
      </c>
      <c r="M167" s="27" t="str">
        <f>IFERROR( IF( TransTable[[#This Row],[Transaction Type]] = "Distribution", TransTable[[#This Row],[Amount]], ""), "")</f>
        <v/>
      </c>
      <c r="N167" s="28" t="str">
        <f>IF( K167 = "", "", SUM($L$10:M167))</f>
        <v/>
      </c>
      <c r="O167" s="28" t="str">
        <f>IF( N167 = "", "", TransTable[[#Totals],[Amount]])</f>
        <v/>
      </c>
    </row>
    <row r="168" spans="11:15" x14ac:dyDescent="0.2">
      <c r="K168" s="3" t="str">
        <f>IFERROR( TransTable[[#This Row],[Date]], "")</f>
        <v/>
      </c>
      <c r="L168" s="27" t="str">
        <f>IFERROR( IF( TransTable[[#This Row],[Transaction Type]] = "Contribution", TransTable[[#This Row],[Amount]], ""), "")</f>
        <v/>
      </c>
      <c r="M168" s="27" t="str">
        <f>IFERROR( IF( TransTable[[#This Row],[Transaction Type]] = "Distribution", TransTable[[#This Row],[Amount]], ""), "")</f>
        <v/>
      </c>
      <c r="N168" s="28" t="str">
        <f>IF( K168 = "", "", SUM($L$10:M168))</f>
        <v/>
      </c>
      <c r="O168" s="28" t="str">
        <f>IF( N168 = "", "", TransTable[[#Totals],[Amount]])</f>
        <v/>
      </c>
    </row>
    <row r="169" spans="11:15" x14ac:dyDescent="0.2">
      <c r="K169" s="3" t="str">
        <f>IFERROR( TransTable[[#This Row],[Date]], "")</f>
        <v/>
      </c>
      <c r="L169" s="27" t="str">
        <f>IFERROR( IF( TransTable[[#This Row],[Transaction Type]] = "Contribution", TransTable[[#This Row],[Amount]], ""), "")</f>
        <v/>
      </c>
      <c r="M169" s="27" t="str">
        <f>IFERROR( IF( TransTable[[#This Row],[Transaction Type]] = "Distribution", TransTable[[#This Row],[Amount]], ""), "")</f>
        <v/>
      </c>
      <c r="N169" s="28" t="str">
        <f>IF( K169 = "", "", SUM($L$10:M169))</f>
        <v/>
      </c>
      <c r="O169" s="28" t="str">
        <f>IF( N169 = "", "", TransTable[[#Totals],[Amount]])</f>
        <v/>
      </c>
    </row>
    <row r="170" spans="11:15" x14ac:dyDescent="0.2">
      <c r="K170" s="3" t="str">
        <f>IFERROR( TransTable[[#This Row],[Date]], "")</f>
        <v/>
      </c>
      <c r="L170" s="27" t="str">
        <f>IFERROR( IF( TransTable[[#This Row],[Transaction Type]] = "Contribution", TransTable[[#This Row],[Amount]], ""), "")</f>
        <v/>
      </c>
      <c r="M170" s="27" t="str">
        <f>IFERROR( IF( TransTable[[#This Row],[Transaction Type]] = "Distribution", TransTable[[#This Row],[Amount]], ""), "")</f>
        <v/>
      </c>
      <c r="N170" s="28" t="str">
        <f>IF( K170 = "", "", SUM($L$10:M170))</f>
        <v/>
      </c>
      <c r="O170" s="28" t="str">
        <f>IF( N170 = "", "", TransTable[[#Totals],[Amount]])</f>
        <v/>
      </c>
    </row>
    <row r="171" spans="11:15" x14ac:dyDescent="0.2">
      <c r="K171" s="3" t="str">
        <f>IFERROR( TransTable[[#This Row],[Date]], "")</f>
        <v/>
      </c>
      <c r="L171" s="27" t="str">
        <f>IFERROR( IF( TransTable[[#This Row],[Transaction Type]] = "Contribution", TransTable[[#This Row],[Amount]], ""), "")</f>
        <v/>
      </c>
      <c r="M171" s="27" t="str">
        <f>IFERROR( IF( TransTable[[#This Row],[Transaction Type]] = "Distribution", TransTable[[#This Row],[Amount]], ""), "")</f>
        <v/>
      </c>
      <c r="N171" s="28" t="str">
        <f>IF( K171 = "", "", SUM($L$10:M171))</f>
        <v/>
      </c>
      <c r="O171" s="28" t="str">
        <f>IF( N171 = "", "", TransTable[[#Totals],[Amount]])</f>
        <v/>
      </c>
    </row>
    <row r="172" spans="11:15" x14ac:dyDescent="0.2">
      <c r="K172" s="3" t="str">
        <f>IFERROR( TransTable[[#This Row],[Date]], "")</f>
        <v/>
      </c>
      <c r="L172" s="27" t="str">
        <f>IFERROR( IF( TransTable[[#This Row],[Transaction Type]] = "Contribution", TransTable[[#This Row],[Amount]], ""), "")</f>
        <v/>
      </c>
      <c r="M172" s="27" t="str">
        <f>IFERROR( IF( TransTable[[#This Row],[Transaction Type]] = "Distribution", TransTable[[#This Row],[Amount]], ""), "")</f>
        <v/>
      </c>
      <c r="N172" s="28" t="str">
        <f>IF( K172 = "", "", SUM($L$10:M172))</f>
        <v/>
      </c>
      <c r="O172" s="28" t="str">
        <f>IF( N172 = "", "", TransTable[[#Totals],[Amount]])</f>
        <v/>
      </c>
    </row>
    <row r="173" spans="11:15" x14ac:dyDescent="0.2">
      <c r="K173" s="3" t="str">
        <f>IFERROR( TransTable[[#This Row],[Date]], "")</f>
        <v/>
      </c>
      <c r="L173" s="27" t="str">
        <f>IFERROR( IF( TransTable[[#This Row],[Transaction Type]] = "Contribution", TransTable[[#This Row],[Amount]], ""), "")</f>
        <v/>
      </c>
      <c r="M173" s="27" t="str">
        <f>IFERROR( IF( TransTable[[#This Row],[Transaction Type]] = "Distribution", TransTable[[#This Row],[Amount]], ""), "")</f>
        <v/>
      </c>
      <c r="N173" s="28" t="str">
        <f>IF( K173 = "", "", SUM($L$10:M173))</f>
        <v/>
      </c>
      <c r="O173" s="28" t="str">
        <f>IF( N173 = "", "", TransTable[[#Totals],[Amount]])</f>
        <v/>
      </c>
    </row>
    <row r="174" spans="11:15" x14ac:dyDescent="0.2">
      <c r="K174" s="3" t="str">
        <f>IFERROR( TransTable[[#This Row],[Date]], "")</f>
        <v/>
      </c>
      <c r="L174" s="27" t="str">
        <f>IFERROR( IF( TransTable[[#This Row],[Transaction Type]] = "Contribution", TransTable[[#This Row],[Amount]], ""), "")</f>
        <v/>
      </c>
      <c r="M174" s="27" t="str">
        <f>IFERROR( IF( TransTable[[#This Row],[Transaction Type]] = "Distribution", TransTable[[#This Row],[Amount]], ""), "")</f>
        <v/>
      </c>
      <c r="N174" s="28" t="str">
        <f>IF( K174 = "", "", SUM($L$10:M174))</f>
        <v/>
      </c>
      <c r="O174" s="28" t="str">
        <f>IF( N174 = "", "", TransTable[[#Totals],[Amount]])</f>
        <v/>
      </c>
    </row>
    <row r="175" spans="11:15" x14ac:dyDescent="0.2">
      <c r="K175" s="3" t="str">
        <f>IFERROR( TransTable[[#This Row],[Date]], "")</f>
        <v/>
      </c>
      <c r="L175" s="27" t="str">
        <f>IFERROR( IF( TransTable[[#This Row],[Transaction Type]] = "Contribution", TransTable[[#This Row],[Amount]], ""), "")</f>
        <v/>
      </c>
      <c r="M175" s="27" t="str">
        <f>IFERROR( IF( TransTable[[#This Row],[Transaction Type]] = "Distribution", TransTable[[#This Row],[Amount]], ""), "")</f>
        <v/>
      </c>
      <c r="N175" s="28" t="str">
        <f>IF( K175 = "", "", SUM($L$10:M175))</f>
        <v/>
      </c>
      <c r="O175" s="28" t="str">
        <f>IF( N175 = "", "", TransTable[[#Totals],[Amount]])</f>
        <v/>
      </c>
    </row>
    <row r="176" spans="11:15" x14ac:dyDescent="0.2">
      <c r="K176" s="3" t="str">
        <f>IFERROR( TransTable[[#This Row],[Date]], "")</f>
        <v/>
      </c>
      <c r="L176" s="27" t="str">
        <f>IFERROR( IF( TransTable[[#This Row],[Transaction Type]] = "Contribution", TransTable[[#This Row],[Amount]], ""), "")</f>
        <v/>
      </c>
      <c r="M176" s="27" t="str">
        <f>IFERROR( IF( TransTable[[#This Row],[Transaction Type]] = "Distribution", TransTable[[#This Row],[Amount]], ""), "")</f>
        <v/>
      </c>
      <c r="N176" s="28" t="str">
        <f>IF( K176 = "", "", SUM($L$10:M176))</f>
        <v/>
      </c>
      <c r="O176" s="28" t="str">
        <f>IF( N176 = "", "", TransTable[[#Totals],[Amount]])</f>
        <v/>
      </c>
    </row>
    <row r="177" spans="11:15" x14ac:dyDescent="0.2">
      <c r="K177" s="3" t="str">
        <f>IFERROR( TransTable[[#This Row],[Date]], "")</f>
        <v/>
      </c>
      <c r="L177" s="27" t="str">
        <f>IFERROR( IF( TransTable[[#This Row],[Transaction Type]] = "Contribution", TransTable[[#This Row],[Amount]], ""), "")</f>
        <v/>
      </c>
      <c r="M177" s="27" t="str">
        <f>IFERROR( IF( TransTable[[#This Row],[Transaction Type]] = "Distribution", TransTable[[#This Row],[Amount]], ""), "")</f>
        <v/>
      </c>
      <c r="N177" s="28" t="str">
        <f>IF( K177 = "", "", SUM($L$10:M177))</f>
        <v/>
      </c>
      <c r="O177" s="28" t="str">
        <f>IF( N177 = "", "", TransTable[[#Totals],[Amount]])</f>
        <v/>
      </c>
    </row>
    <row r="178" spans="11:15" x14ac:dyDescent="0.2">
      <c r="K178" s="3" t="str">
        <f>IFERROR( TransTable[[#This Row],[Date]], "")</f>
        <v/>
      </c>
      <c r="L178" s="27" t="str">
        <f>IFERROR( IF( TransTable[[#This Row],[Transaction Type]] = "Contribution", TransTable[[#This Row],[Amount]], ""), "")</f>
        <v/>
      </c>
      <c r="M178" s="27" t="str">
        <f>IFERROR( IF( TransTable[[#This Row],[Transaction Type]] = "Distribution", TransTable[[#This Row],[Amount]], ""), "")</f>
        <v/>
      </c>
      <c r="N178" s="28" t="str">
        <f>IF( K178 = "", "", SUM($L$10:M178))</f>
        <v/>
      </c>
      <c r="O178" s="28" t="str">
        <f>IF( N178 = "", "", TransTable[[#Totals],[Amount]])</f>
        <v/>
      </c>
    </row>
    <row r="179" spans="11:15" x14ac:dyDescent="0.2">
      <c r="K179" s="3" t="str">
        <f>IFERROR( TransTable[[#This Row],[Date]], "")</f>
        <v/>
      </c>
      <c r="L179" s="27" t="str">
        <f>IFERROR( IF( TransTable[[#This Row],[Transaction Type]] = "Contribution", TransTable[[#This Row],[Amount]], ""), "")</f>
        <v/>
      </c>
      <c r="M179" s="27" t="str">
        <f>IFERROR( IF( TransTable[[#This Row],[Transaction Type]] = "Distribution", TransTable[[#This Row],[Amount]], ""), "")</f>
        <v/>
      </c>
      <c r="N179" s="28" t="str">
        <f>IF( K179 = "", "", SUM($L$10:M179))</f>
        <v/>
      </c>
      <c r="O179" s="28" t="str">
        <f>IF( N179 = "", "", TransTable[[#Totals],[Amount]])</f>
        <v/>
      </c>
    </row>
    <row r="180" spans="11:15" x14ac:dyDescent="0.2">
      <c r="K180" s="3" t="str">
        <f>IFERROR( TransTable[[#This Row],[Date]], "")</f>
        <v/>
      </c>
      <c r="L180" s="27" t="str">
        <f>IFERROR( IF( TransTable[[#This Row],[Transaction Type]] = "Contribution", TransTable[[#This Row],[Amount]], ""), "")</f>
        <v/>
      </c>
      <c r="M180" s="27" t="str">
        <f>IFERROR( IF( TransTable[[#This Row],[Transaction Type]] = "Distribution", TransTable[[#This Row],[Amount]], ""), "")</f>
        <v/>
      </c>
      <c r="N180" s="28" t="str">
        <f>IF( K180 = "", "", SUM($L$10:M180))</f>
        <v/>
      </c>
      <c r="O180" s="28" t="str">
        <f>IF( N180 = "", "", TransTable[[#Totals],[Amount]])</f>
        <v/>
      </c>
    </row>
    <row r="181" spans="11:15" x14ac:dyDescent="0.2">
      <c r="K181" s="3" t="str">
        <f>IFERROR( TransTable[[#This Row],[Date]], "")</f>
        <v/>
      </c>
      <c r="L181" s="27" t="str">
        <f>IFERROR( IF( TransTable[[#This Row],[Transaction Type]] = "Contribution", TransTable[[#This Row],[Amount]], ""), "")</f>
        <v/>
      </c>
      <c r="M181" s="27" t="str">
        <f>IFERROR( IF( TransTable[[#This Row],[Transaction Type]] = "Distribution", TransTable[[#This Row],[Amount]], ""), "")</f>
        <v/>
      </c>
      <c r="N181" s="28" t="str">
        <f>IF( K181 = "", "", SUM($L$10:M181))</f>
        <v/>
      </c>
      <c r="O181" s="28" t="str">
        <f>IF( N181 = "", "", TransTable[[#Totals],[Amount]])</f>
        <v/>
      </c>
    </row>
    <row r="182" spans="11:15" x14ac:dyDescent="0.2">
      <c r="K182" s="3" t="str">
        <f>IFERROR( TransTable[[#This Row],[Date]], "")</f>
        <v/>
      </c>
      <c r="L182" s="27" t="str">
        <f>IFERROR( IF( TransTable[[#This Row],[Transaction Type]] = "Contribution", TransTable[[#This Row],[Amount]], ""), "")</f>
        <v/>
      </c>
      <c r="M182" s="27" t="str">
        <f>IFERROR( IF( TransTable[[#This Row],[Transaction Type]] = "Distribution", TransTable[[#This Row],[Amount]], ""), "")</f>
        <v/>
      </c>
      <c r="N182" s="28" t="str">
        <f>IF( K182 = "", "", SUM($L$10:M182))</f>
        <v/>
      </c>
      <c r="O182" s="28" t="str">
        <f>IF( N182 = "", "", TransTable[[#Totals],[Amount]])</f>
        <v/>
      </c>
    </row>
    <row r="183" spans="11:15" x14ac:dyDescent="0.2">
      <c r="K183" s="3" t="str">
        <f>IFERROR( TransTable[[#This Row],[Date]], "")</f>
        <v/>
      </c>
      <c r="L183" s="27" t="str">
        <f>IFERROR( IF( TransTable[[#This Row],[Transaction Type]] = "Contribution", TransTable[[#This Row],[Amount]], ""), "")</f>
        <v/>
      </c>
      <c r="M183" s="27" t="str">
        <f>IFERROR( IF( TransTable[[#This Row],[Transaction Type]] = "Distribution", TransTable[[#This Row],[Amount]], ""), "")</f>
        <v/>
      </c>
      <c r="N183" s="28" t="str">
        <f>IF( K183 = "", "", SUM($L$10:M183))</f>
        <v/>
      </c>
      <c r="O183" s="28" t="str">
        <f>IF( N183 = "", "", TransTable[[#Totals],[Amount]])</f>
        <v/>
      </c>
    </row>
    <row r="184" spans="11:15" x14ac:dyDescent="0.2">
      <c r="K184" s="3" t="str">
        <f>IFERROR( TransTable[[#This Row],[Date]], "")</f>
        <v/>
      </c>
      <c r="L184" s="27" t="str">
        <f>IFERROR( IF( TransTable[[#This Row],[Transaction Type]] = "Contribution", TransTable[[#This Row],[Amount]], ""), "")</f>
        <v/>
      </c>
      <c r="M184" s="27" t="str">
        <f>IFERROR( IF( TransTable[[#This Row],[Transaction Type]] = "Distribution", TransTable[[#This Row],[Amount]], ""), "")</f>
        <v/>
      </c>
      <c r="N184" s="28" t="str">
        <f>IF( K184 = "", "", SUM($L$10:M184))</f>
        <v/>
      </c>
      <c r="O184" s="28" t="str">
        <f>IF( N184 = "", "", TransTable[[#Totals],[Amount]])</f>
        <v/>
      </c>
    </row>
    <row r="185" spans="11:15" x14ac:dyDescent="0.2">
      <c r="K185" s="3" t="str">
        <f>IFERROR( TransTable[[#This Row],[Date]], "")</f>
        <v/>
      </c>
      <c r="L185" s="27" t="str">
        <f>IFERROR( IF( TransTable[[#This Row],[Transaction Type]] = "Contribution", TransTable[[#This Row],[Amount]], ""), "")</f>
        <v/>
      </c>
      <c r="M185" s="27" t="str">
        <f>IFERROR( IF( TransTable[[#This Row],[Transaction Type]] = "Distribution", TransTable[[#This Row],[Amount]], ""), "")</f>
        <v/>
      </c>
      <c r="N185" s="28" t="str">
        <f>IF( K185 = "", "", SUM($L$10:M185))</f>
        <v/>
      </c>
      <c r="O185" s="28" t="str">
        <f>IF( N185 = "", "", TransTable[[#Totals],[Amount]])</f>
        <v/>
      </c>
    </row>
    <row r="186" spans="11:15" x14ac:dyDescent="0.2">
      <c r="K186" s="3" t="str">
        <f>IFERROR( TransTable[[#This Row],[Date]], "")</f>
        <v/>
      </c>
      <c r="L186" s="27" t="str">
        <f>IFERROR( IF( TransTable[[#This Row],[Transaction Type]] = "Contribution", TransTable[[#This Row],[Amount]], ""), "")</f>
        <v/>
      </c>
      <c r="M186" s="27" t="str">
        <f>IFERROR( IF( TransTable[[#This Row],[Transaction Type]] = "Distribution", TransTable[[#This Row],[Amount]], ""), "")</f>
        <v/>
      </c>
      <c r="N186" s="28" t="str">
        <f>IF( K186 = "", "", SUM($L$10:M186))</f>
        <v/>
      </c>
      <c r="O186" s="28" t="str">
        <f>IF( N186 = "", "", TransTable[[#Totals],[Amount]])</f>
        <v/>
      </c>
    </row>
    <row r="187" spans="11:15" x14ac:dyDescent="0.2">
      <c r="K187" s="3" t="str">
        <f>IFERROR( TransTable[[#This Row],[Date]], "")</f>
        <v/>
      </c>
      <c r="L187" s="27" t="str">
        <f>IFERROR( IF( TransTable[[#This Row],[Transaction Type]] = "Contribution", TransTable[[#This Row],[Amount]], ""), "")</f>
        <v/>
      </c>
      <c r="M187" s="27" t="str">
        <f>IFERROR( IF( TransTable[[#This Row],[Transaction Type]] = "Distribution", TransTable[[#This Row],[Amount]], ""), "")</f>
        <v/>
      </c>
      <c r="N187" s="28" t="str">
        <f>IF( K187 = "", "", SUM($L$10:M187))</f>
        <v/>
      </c>
      <c r="O187" s="28" t="str">
        <f>IF( N187 = "", "", TransTable[[#Totals],[Amount]])</f>
        <v/>
      </c>
    </row>
    <row r="188" spans="11:15" x14ac:dyDescent="0.2">
      <c r="K188" s="3" t="str">
        <f>IFERROR( TransTable[[#This Row],[Date]], "")</f>
        <v/>
      </c>
      <c r="L188" s="27" t="str">
        <f>IFERROR( IF( TransTable[[#This Row],[Transaction Type]] = "Contribution", TransTable[[#This Row],[Amount]], ""), "")</f>
        <v/>
      </c>
      <c r="M188" s="27" t="str">
        <f>IFERROR( IF( TransTable[[#This Row],[Transaction Type]] = "Distribution", TransTable[[#This Row],[Amount]], ""), "")</f>
        <v/>
      </c>
      <c r="N188" s="28" t="str">
        <f>IF( K188 = "", "", SUM($L$10:M188))</f>
        <v/>
      </c>
      <c r="O188" s="28" t="str">
        <f>IF( N188 = "", "", TransTable[[#Totals],[Amount]])</f>
        <v/>
      </c>
    </row>
    <row r="189" spans="11:15" x14ac:dyDescent="0.2">
      <c r="K189" s="3" t="str">
        <f>IFERROR( TransTable[[#This Row],[Date]], "")</f>
        <v/>
      </c>
      <c r="L189" s="27" t="str">
        <f>IFERROR( IF( TransTable[[#This Row],[Transaction Type]] = "Contribution", TransTable[[#This Row],[Amount]], ""), "")</f>
        <v/>
      </c>
      <c r="M189" s="27" t="str">
        <f>IFERROR( IF( TransTable[[#This Row],[Transaction Type]] = "Distribution", TransTable[[#This Row],[Amount]], ""), "")</f>
        <v/>
      </c>
      <c r="N189" s="28" t="str">
        <f>IF( K189 = "", "", SUM($L$10:M189))</f>
        <v/>
      </c>
      <c r="O189" s="28" t="str">
        <f>IF( N189 = "", "", TransTable[[#Totals],[Amount]])</f>
        <v/>
      </c>
    </row>
    <row r="190" spans="11:15" x14ac:dyDescent="0.2">
      <c r="K190" s="3" t="str">
        <f>IFERROR( TransTable[[#This Row],[Date]], "")</f>
        <v/>
      </c>
      <c r="L190" s="27" t="str">
        <f>IFERROR( IF( TransTable[[#This Row],[Transaction Type]] = "Contribution", TransTable[[#This Row],[Amount]], ""), "")</f>
        <v/>
      </c>
      <c r="M190" s="27" t="str">
        <f>IFERROR( IF( TransTable[[#This Row],[Transaction Type]] = "Distribution", TransTable[[#This Row],[Amount]], ""), "")</f>
        <v/>
      </c>
      <c r="N190" s="28" t="str">
        <f>IF( K190 = "", "", SUM($L$10:M190))</f>
        <v/>
      </c>
      <c r="O190" s="28" t="str">
        <f>IF( N190 = "", "", TransTable[[#Totals],[Amount]])</f>
        <v/>
      </c>
    </row>
    <row r="191" spans="11:15" x14ac:dyDescent="0.2">
      <c r="K191" s="3" t="str">
        <f>IFERROR( TransTable[[#This Row],[Date]], "")</f>
        <v/>
      </c>
      <c r="L191" s="27" t="str">
        <f>IFERROR( IF( TransTable[[#This Row],[Transaction Type]] = "Contribution", TransTable[[#This Row],[Amount]], ""), "")</f>
        <v/>
      </c>
      <c r="M191" s="27" t="str">
        <f>IFERROR( IF( TransTable[[#This Row],[Transaction Type]] = "Distribution", TransTable[[#This Row],[Amount]], ""), "")</f>
        <v/>
      </c>
      <c r="N191" s="28" t="str">
        <f>IF( K191 = "", "", SUM($L$10:M191))</f>
        <v/>
      </c>
      <c r="O191" s="28" t="str">
        <f>IF( N191 = "", "", TransTable[[#Totals],[Amount]])</f>
        <v/>
      </c>
    </row>
    <row r="192" spans="11:15" x14ac:dyDescent="0.2">
      <c r="K192" s="3" t="str">
        <f>IFERROR( TransTable[[#This Row],[Date]], "")</f>
        <v/>
      </c>
      <c r="L192" s="27" t="str">
        <f>IFERROR( IF( TransTable[[#This Row],[Transaction Type]] = "Contribution", TransTable[[#This Row],[Amount]], ""), "")</f>
        <v/>
      </c>
      <c r="M192" s="27" t="str">
        <f>IFERROR( IF( TransTable[[#This Row],[Transaction Type]] = "Distribution", TransTable[[#This Row],[Amount]], ""), "")</f>
        <v/>
      </c>
      <c r="N192" s="28" t="str">
        <f>IF( K192 = "", "", SUM($L$10:M192))</f>
        <v/>
      </c>
      <c r="O192" s="28" t="str">
        <f>IF( N192 = "", "", TransTable[[#Totals],[Amount]])</f>
        <v/>
      </c>
    </row>
    <row r="193" spans="11:15" x14ac:dyDescent="0.2">
      <c r="K193" s="3" t="str">
        <f>IFERROR( TransTable[[#This Row],[Date]], "")</f>
        <v/>
      </c>
      <c r="L193" s="27" t="str">
        <f>IFERROR( IF( TransTable[[#This Row],[Transaction Type]] = "Contribution", TransTable[[#This Row],[Amount]], ""), "")</f>
        <v/>
      </c>
      <c r="M193" s="27" t="str">
        <f>IFERROR( IF( TransTable[[#This Row],[Transaction Type]] = "Distribution", TransTable[[#This Row],[Amount]], ""), "")</f>
        <v/>
      </c>
      <c r="N193" s="28" t="str">
        <f>IF( K193 = "", "", SUM($L$10:M193))</f>
        <v/>
      </c>
      <c r="O193" s="28" t="str">
        <f>IF( N193 = "", "", TransTable[[#Totals],[Amount]])</f>
        <v/>
      </c>
    </row>
    <row r="194" spans="11:15" x14ac:dyDescent="0.2">
      <c r="K194" s="3" t="str">
        <f>IFERROR( TransTable[[#This Row],[Date]], "")</f>
        <v/>
      </c>
      <c r="L194" s="27" t="str">
        <f>IFERROR( IF( TransTable[[#This Row],[Transaction Type]] = "Contribution", TransTable[[#This Row],[Amount]], ""), "")</f>
        <v/>
      </c>
      <c r="M194" s="27" t="str">
        <f>IFERROR( IF( TransTable[[#This Row],[Transaction Type]] = "Distribution", TransTable[[#This Row],[Amount]], ""), "")</f>
        <v/>
      </c>
      <c r="N194" s="28" t="str">
        <f>IF( K194 = "", "", SUM($L$10:M194))</f>
        <v/>
      </c>
      <c r="O194" s="28" t="str">
        <f>IF( N194 = "", "", TransTable[[#Totals],[Amount]])</f>
        <v/>
      </c>
    </row>
    <row r="195" spans="11:15" x14ac:dyDescent="0.2">
      <c r="K195" s="3" t="str">
        <f>IFERROR( TransTable[[#This Row],[Date]], "")</f>
        <v/>
      </c>
      <c r="L195" s="27" t="str">
        <f>IFERROR( IF( TransTable[[#This Row],[Transaction Type]] = "Contribution", TransTable[[#This Row],[Amount]], ""), "")</f>
        <v/>
      </c>
      <c r="M195" s="27" t="str">
        <f>IFERROR( IF( TransTable[[#This Row],[Transaction Type]] = "Distribution", TransTable[[#This Row],[Amount]], ""), "")</f>
        <v/>
      </c>
      <c r="N195" s="28" t="str">
        <f>IF( K195 = "", "", SUM($L$10:M195))</f>
        <v/>
      </c>
      <c r="O195" s="28" t="str">
        <f>IF( N195 = "", "", TransTable[[#Totals],[Amount]])</f>
        <v/>
      </c>
    </row>
    <row r="196" spans="11:15" x14ac:dyDescent="0.2">
      <c r="K196" s="3" t="str">
        <f>IFERROR( TransTable[[#This Row],[Date]], "")</f>
        <v/>
      </c>
      <c r="L196" s="27" t="str">
        <f>IFERROR( IF( TransTable[[#This Row],[Transaction Type]] = "Contribution", TransTable[[#This Row],[Amount]], ""), "")</f>
        <v/>
      </c>
      <c r="M196" s="27" t="str">
        <f>IFERROR( IF( TransTable[[#This Row],[Transaction Type]] = "Distribution", TransTable[[#This Row],[Amount]], ""), "")</f>
        <v/>
      </c>
      <c r="N196" s="28" t="str">
        <f>IF( K196 = "", "", SUM($L$10:M196))</f>
        <v/>
      </c>
      <c r="O196" s="28" t="str">
        <f>IF( N196 = "", "", TransTable[[#Totals],[Amount]])</f>
        <v/>
      </c>
    </row>
    <row r="197" spans="11:15" x14ac:dyDescent="0.2">
      <c r="K197" s="3" t="str">
        <f>IFERROR( TransTable[[#This Row],[Date]], "")</f>
        <v/>
      </c>
      <c r="L197" s="27" t="str">
        <f>IFERROR( IF( TransTable[[#This Row],[Transaction Type]] = "Contribution", TransTable[[#This Row],[Amount]], ""), "")</f>
        <v/>
      </c>
      <c r="M197" s="27" t="str">
        <f>IFERROR( IF( TransTable[[#This Row],[Transaction Type]] = "Distribution", TransTable[[#This Row],[Amount]], ""), "")</f>
        <v/>
      </c>
      <c r="N197" s="28" t="str">
        <f>IF( K197 = "", "", SUM($L$10:M197))</f>
        <v/>
      </c>
      <c r="O197" s="28" t="str">
        <f>IF( N197 = "", "", TransTable[[#Totals],[Amount]])</f>
        <v/>
      </c>
    </row>
    <row r="198" spans="11:15" x14ac:dyDescent="0.2">
      <c r="K198" s="3" t="str">
        <f>IFERROR( TransTable[[#This Row],[Date]], "")</f>
        <v/>
      </c>
      <c r="L198" s="27" t="str">
        <f>IFERROR( IF( TransTable[[#This Row],[Transaction Type]] = "Contribution", TransTable[[#This Row],[Amount]], ""), "")</f>
        <v/>
      </c>
      <c r="M198" s="27" t="str">
        <f>IFERROR( IF( TransTable[[#This Row],[Transaction Type]] = "Distribution", TransTable[[#This Row],[Amount]], ""), "")</f>
        <v/>
      </c>
      <c r="N198" s="28" t="str">
        <f>IF( K198 = "", "", SUM($L$10:M198))</f>
        <v/>
      </c>
      <c r="O198" s="28" t="str">
        <f>IF( N198 = "", "", TransTable[[#Totals],[Amount]])</f>
        <v/>
      </c>
    </row>
    <row r="199" spans="11:15" x14ac:dyDescent="0.2">
      <c r="K199" s="3" t="str">
        <f>IFERROR( TransTable[[#This Row],[Date]], "")</f>
        <v/>
      </c>
      <c r="L199" s="27" t="str">
        <f>IFERROR( IF( TransTable[[#This Row],[Transaction Type]] = "Contribution", TransTable[[#This Row],[Amount]], ""), "")</f>
        <v/>
      </c>
      <c r="M199" s="27" t="str">
        <f>IFERROR( IF( TransTable[[#This Row],[Transaction Type]] = "Distribution", TransTable[[#This Row],[Amount]], ""), "")</f>
        <v/>
      </c>
      <c r="N199" s="28" t="str">
        <f>IF( K199 = "", "", SUM($L$10:M199))</f>
        <v/>
      </c>
      <c r="O199" s="28" t="str">
        <f>IF( N199 = "", "", TransTable[[#Totals],[Amount]])</f>
        <v/>
      </c>
    </row>
    <row r="200" spans="11:15" x14ac:dyDescent="0.2">
      <c r="K200" s="3" t="str">
        <f>IFERROR( TransTable[[#This Row],[Date]], "")</f>
        <v/>
      </c>
      <c r="L200" s="27" t="str">
        <f>IFERROR( IF( TransTable[[#This Row],[Transaction Type]] = "Contribution", TransTable[[#This Row],[Amount]], ""), "")</f>
        <v/>
      </c>
      <c r="M200" s="27" t="str">
        <f>IFERROR( IF( TransTable[[#This Row],[Transaction Type]] = "Distribution", TransTable[[#This Row],[Amount]], ""), "")</f>
        <v/>
      </c>
      <c r="N200" s="28" t="str">
        <f>IF( K200 = "", "", SUM($L$10:M200))</f>
        <v/>
      </c>
      <c r="O200" s="28" t="str">
        <f>IF( N200 = "", "", TransTable[[#Totals],[Amount]])</f>
        <v/>
      </c>
    </row>
    <row r="201" spans="11:15" x14ac:dyDescent="0.2">
      <c r="K201" s="3" t="str">
        <f>IFERROR( TransTable[[#This Row],[Date]], "")</f>
        <v/>
      </c>
      <c r="L201" s="27" t="str">
        <f>IFERROR( IF( TransTable[[#This Row],[Transaction Type]] = "Contribution", TransTable[[#This Row],[Amount]], ""), "")</f>
        <v/>
      </c>
      <c r="M201" s="27" t="str">
        <f>IFERROR( IF( TransTable[[#This Row],[Transaction Type]] = "Distribution", TransTable[[#This Row],[Amount]], ""), "")</f>
        <v/>
      </c>
      <c r="N201" s="28" t="str">
        <f>IF( K201 = "", "", SUM($L$10:M201))</f>
        <v/>
      </c>
      <c r="O201" s="28" t="str">
        <f>IF( N201 = "", "", TransTable[[#Totals],[Amount]])</f>
        <v/>
      </c>
    </row>
    <row r="202" spans="11:15" x14ac:dyDescent="0.2">
      <c r="K202" s="3" t="str">
        <f>IFERROR( TransTable[[#This Row],[Date]], "")</f>
        <v/>
      </c>
      <c r="L202" s="27" t="str">
        <f>IFERROR( IF( TransTable[[#This Row],[Transaction Type]] = "Contribution", TransTable[[#This Row],[Amount]], ""), "")</f>
        <v/>
      </c>
      <c r="M202" s="27" t="str">
        <f>IFERROR( IF( TransTable[[#This Row],[Transaction Type]] = "Distribution", TransTable[[#This Row],[Amount]], ""), "")</f>
        <v/>
      </c>
      <c r="N202" s="28" t="str">
        <f>IF( K202 = "", "", SUM($L$10:M202))</f>
        <v/>
      </c>
      <c r="O202" s="28" t="str">
        <f>IF( N202 = "", "", TransTable[[#Totals],[Amount]])</f>
        <v/>
      </c>
    </row>
    <row r="203" spans="11:15" x14ac:dyDescent="0.2">
      <c r="K203" s="3" t="str">
        <f>IFERROR( TransTable[[#This Row],[Date]], "")</f>
        <v/>
      </c>
      <c r="L203" s="27" t="str">
        <f>IFERROR( IF( TransTable[[#This Row],[Transaction Type]] = "Contribution", TransTable[[#This Row],[Amount]], ""), "")</f>
        <v/>
      </c>
      <c r="M203" s="27" t="str">
        <f>IFERROR( IF( TransTable[[#This Row],[Transaction Type]] = "Distribution", TransTable[[#This Row],[Amount]], ""), "")</f>
        <v/>
      </c>
      <c r="N203" s="28" t="str">
        <f>IF( K203 = "", "", SUM($L$10:M203))</f>
        <v/>
      </c>
      <c r="O203" s="28" t="str">
        <f>IF( N203 = "", "", TransTable[[#Totals],[Amount]])</f>
        <v/>
      </c>
    </row>
    <row r="204" spans="11:15" x14ac:dyDescent="0.2">
      <c r="K204" s="3" t="str">
        <f>IFERROR( TransTable[[#This Row],[Date]], "")</f>
        <v/>
      </c>
      <c r="L204" s="27" t="str">
        <f>IFERROR( IF( TransTable[[#This Row],[Transaction Type]] = "Contribution", TransTable[[#This Row],[Amount]], ""), "")</f>
        <v/>
      </c>
      <c r="M204" s="27" t="str">
        <f>IFERROR( IF( TransTable[[#This Row],[Transaction Type]] = "Distribution", TransTable[[#This Row],[Amount]], ""), "")</f>
        <v/>
      </c>
      <c r="N204" s="28" t="str">
        <f>IF( K204 = "", "", SUM($L$10:M204))</f>
        <v/>
      </c>
      <c r="O204" s="28" t="str">
        <f>IF( N204 = "", "", TransTable[[#Totals],[Amount]])</f>
        <v/>
      </c>
    </row>
    <row r="205" spans="11:15" x14ac:dyDescent="0.2">
      <c r="K205" s="3" t="str">
        <f>IFERROR( TransTable[[#This Row],[Date]], "")</f>
        <v/>
      </c>
      <c r="L205" s="27" t="str">
        <f>IFERROR( IF( TransTable[[#This Row],[Transaction Type]] = "Contribution", TransTable[[#This Row],[Amount]], ""), "")</f>
        <v/>
      </c>
      <c r="M205" s="27" t="str">
        <f>IFERROR( IF( TransTable[[#This Row],[Transaction Type]] = "Distribution", TransTable[[#This Row],[Amount]], ""), "")</f>
        <v/>
      </c>
      <c r="N205" s="28" t="str">
        <f>IF( K205 = "", "", SUM($L$10:M205))</f>
        <v/>
      </c>
      <c r="O205" s="28" t="str">
        <f>IF( N205 = "", "", TransTable[[#Totals],[Amount]])</f>
        <v/>
      </c>
    </row>
    <row r="206" spans="11:15" x14ac:dyDescent="0.2">
      <c r="K206" s="3" t="str">
        <f>IFERROR( TransTable[[#This Row],[Date]], "")</f>
        <v/>
      </c>
      <c r="L206" s="27" t="str">
        <f>IFERROR( IF( TransTable[[#This Row],[Transaction Type]] = "Contribution", TransTable[[#This Row],[Amount]], ""), "")</f>
        <v/>
      </c>
      <c r="M206" s="27" t="str">
        <f>IFERROR( IF( TransTable[[#This Row],[Transaction Type]] = "Distribution", TransTable[[#This Row],[Amount]], ""), "")</f>
        <v/>
      </c>
      <c r="N206" s="28" t="str">
        <f>IF( K206 = "", "", SUM($L$10:M206))</f>
        <v/>
      </c>
      <c r="O206" s="28" t="str">
        <f>IF( N206 = "", "", TransTable[[#Totals],[Amount]])</f>
        <v/>
      </c>
    </row>
    <row r="207" spans="11:15" x14ac:dyDescent="0.2">
      <c r="K207" s="3" t="str">
        <f>IFERROR( TransTable[[#This Row],[Date]], "")</f>
        <v/>
      </c>
      <c r="L207" s="27" t="str">
        <f>IFERROR( IF( TransTable[[#This Row],[Transaction Type]] = "Contribution", TransTable[[#This Row],[Amount]], ""), "")</f>
        <v/>
      </c>
      <c r="M207" s="27" t="str">
        <f>IFERROR( IF( TransTable[[#This Row],[Transaction Type]] = "Distribution", TransTable[[#This Row],[Amount]], ""), "")</f>
        <v/>
      </c>
      <c r="N207" s="28" t="str">
        <f>IF( K207 = "", "", SUM($L$10:M207))</f>
        <v/>
      </c>
      <c r="O207" s="28" t="str">
        <f>IF( N207 = "", "", TransTable[[#Totals],[Amount]])</f>
        <v/>
      </c>
    </row>
    <row r="208" spans="11:15" x14ac:dyDescent="0.2">
      <c r="K208" s="3" t="str">
        <f>IFERROR( TransTable[[#This Row],[Date]], "")</f>
        <v/>
      </c>
      <c r="L208" s="27" t="str">
        <f>IFERROR( IF( TransTable[[#This Row],[Transaction Type]] = "Contribution", TransTable[[#This Row],[Amount]], ""), "")</f>
        <v/>
      </c>
      <c r="M208" s="27" t="str">
        <f>IFERROR( IF( TransTable[[#This Row],[Transaction Type]] = "Distribution", TransTable[[#This Row],[Amount]], ""), "")</f>
        <v/>
      </c>
      <c r="N208" s="28" t="str">
        <f>IF( K208 = "", "", SUM($L$10:M208))</f>
        <v/>
      </c>
      <c r="O208" s="28" t="str">
        <f>IF( N208 = "", "", TransTable[[#Totals],[Amount]])</f>
        <v/>
      </c>
    </row>
    <row r="209" spans="11:15" x14ac:dyDescent="0.2">
      <c r="K209" s="3" t="str">
        <f>IFERROR( TransTable[[#This Row],[Date]], "")</f>
        <v/>
      </c>
      <c r="L209" s="27" t="str">
        <f>IFERROR( IF( TransTable[[#This Row],[Transaction Type]] = "Contribution", TransTable[[#This Row],[Amount]], ""), "")</f>
        <v/>
      </c>
      <c r="M209" s="27" t="str">
        <f>IFERROR( IF( TransTable[[#This Row],[Transaction Type]] = "Distribution", TransTable[[#This Row],[Amount]], ""), "")</f>
        <v/>
      </c>
      <c r="N209" s="28" t="str">
        <f>IF( K209 = "", "", SUM($L$10:M209))</f>
        <v/>
      </c>
      <c r="O209" s="28" t="str">
        <f>IF( N209 = "", "", TransTable[[#Totals],[Amount]])</f>
        <v/>
      </c>
    </row>
    <row r="210" spans="11:15" x14ac:dyDescent="0.2">
      <c r="K210" s="3" t="str">
        <f>IFERROR( TransTable[[#This Row],[Date]], "")</f>
        <v/>
      </c>
      <c r="L210" s="27" t="str">
        <f>IFERROR( IF( TransTable[[#This Row],[Transaction Type]] = "Contribution", TransTable[[#This Row],[Amount]], ""), "")</f>
        <v/>
      </c>
      <c r="M210" s="27" t="str">
        <f>IFERROR( IF( TransTable[[#This Row],[Transaction Type]] = "Distribution", TransTable[[#This Row],[Amount]], ""), "")</f>
        <v/>
      </c>
      <c r="N210" s="28" t="str">
        <f>IF( K210 = "", "", SUM($L$10:M210))</f>
        <v/>
      </c>
      <c r="O210" s="28" t="str">
        <f>IF( N210 = "", "", TransTable[[#Totals],[Amount]])</f>
        <v/>
      </c>
    </row>
    <row r="211" spans="11:15" x14ac:dyDescent="0.2">
      <c r="K211" s="3" t="str">
        <f>IFERROR( TransTable[[#This Row],[Date]], "")</f>
        <v/>
      </c>
      <c r="L211" s="27" t="str">
        <f>IFERROR( IF( TransTable[[#This Row],[Transaction Type]] = "Contribution", TransTable[[#This Row],[Amount]], ""), "")</f>
        <v/>
      </c>
      <c r="M211" s="27" t="str">
        <f>IFERROR( IF( TransTable[[#This Row],[Transaction Type]] = "Distribution", TransTable[[#This Row],[Amount]], ""), "")</f>
        <v/>
      </c>
      <c r="N211" s="28" t="str">
        <f>IF( K211 = "", "", SUM($L$10:M211))</f>
        <v/>
      </c>
      <c r="O211" s="28" t="str">
        <f>IF( N211 = "", "", TransTable[[#Totals],[Amount]])</f>
        <v/>
      </c>
    </row>
    <row r="212" spans="11:15" x14ac:dyDescent="0.2">
      <c r="K212" s="3" t="str">
        <f>IFERROR( TransTable[[#This Row],[Date]], "")</f>
        <v/>
      </c>
      <c r="L212" s="27" t="str">
        <f>IFERROR( IF( TransTable[[#This Row],[Transaction Type]] = "Contribution", TransTable[[#This Row],[Amount]], ""), "")</f>
        <v/>
      </c>
      <c r="M212" s="27" t="str">
        <f>IFERROR( IF( TransTable[[#This Row],[Transaction Type]] = "Distribution", TransTable[[#This Row],[Amount]], ""), "")</f>
        <v/>
      </c>
      <c r="N212" s="28" t="str">
        <f>IF( K212 = "", "", SUM($L$10:M212))</f>
        <v/>
      </c>
      <c r="O212" s="28" t="str">
        <f>IF( N212 = "", "", TransTable[[#Totals],[Amount]])</f>
        <v/>
      </c>
    </row>
    <row r="213" spans="11:15" x14ac:dyDescent="0.2">
      <c r="K213" s="3" t="str">
        <f>IFERROR( TransTable[[#This Row],[Date]], "")</f>
        <v/>
      </c>
      <c r="L213" s="27" t="str">
        <f>IFERROR( IF( TransTable[[#This Row],[Transaction Type]] = "Contribution", TransTable[[#This Row],[Amount]], ""), "")</f>
        <v/>
      </c>
      <c r="M213" s="27" t="str">
        <f>IFERROR( IF( TransTable[[#This Row],[Transaction Type]] = "Distribution", TransTable[[#This Row],[Amount]], ""), "")</f>
        <v/>
      </c>
      <c r="N213" s="28" t="str">
        <f>IF( K213 = "", "", SUM($L$10:M213))</f>
        <v/>
      </c>
      <c r="O213" s="28" t="str">
        <f>IF( N213 = "", "", TransTable[[#Totals],[Amount]])</f>
        <v/>
      </c>
    </row>
    <row r="214" spans="11:15" x14ac:dyDescent="0.2">
      <c r="K214" s="3" t="str">
        <f>IFERROR( TransTable[[#This Row],[Date]], "")</f>
        <v/>
      </c>
      <c r="L214" s="27" t="str">
        <f>IFERROR( IF( TransTable[[#This Row],[Transaction Type]] = "Contribution", TransTable[[#This Row],[Amount]], ""), "")</f>
        <v/>
      </c>
      <c r="M214" s="27" t="str">
        <f>IFERROR( IF( TransTable[[#This Row],[Transaction Type]] = "Distribution", TransTable[[#This Row],[Amount]], ""), "")</f>
        <v/>
      </c>
      <c r="N214" s="28" t="str">
        <f>IF( K214 = "", "", SUM($L$10:M214))</f>
        <v/>
      </c>
      <c r="O214" s="28" t="str">
        <f>IF( N214 = "", "", TransTable[[#Totals],[Amount]])</f>
        <v/>
      </c>
    </row>
    <row r="215" spans="11:15" x14ac:dyDescent="0.2">
      <c r="K215" s="3" t="str">
        <f>IFERROR( TransTable[[#This Row],[Date]], "")</f>
        <v/>
      </c>
      <c r="L215" s="27" t="str">
        <f>IFERROR( IF( TransTable[[#This Row],[Transaction Type]] = "Contribution", TransTable[[#This Row],[Amount]], ""), "")</f>
        <v/>
      </c>
      <c r="M215" s="27" t="str">
        <f>IFERROR( IF( TransTable[[#This Row],[Transaction Type]] = "Distribution", TransTable[[#This Row],[Amount]], ""), "")</f>
        <v/>
      </c>
      <c r="N215" s="28" t="str">
        <f>IF( K215 = "", "", SUM($L$10:M215))</f>
        <v/>
      </c>
      <c r="O215" s="28" t="str">
        <f>IF( N215 = "", "", TransTable[[#Totals],[Amount]])</f>
        <v/>
      </c>
    </row>
    <row r="216" spans="11:15" x14ac:dyDescent="0.2">
      <c r="K216" s="3" t="str">
        <f>IFERROR( TransTable[[#This Row],[Date]], "")</f>
        <v/>
      </c>
      <c r="L216" s="27" t="str">
        <f>IFERROR( IF( TransTable[[#This Row],[Transaction Type]] = "Contribution", TransTable[[#This Row],[Amount]], ""), "")</f>
        <v/>
      </c>
      <c r="M216" s="27" t="str">
        <f>IFERROR( IF( TransTable[[#This Row],[Transaction Type]] = "Distribution", TransTable[[#This Row],[Amount]], ""), "")</f>
        <v/>
      </c>
      <c r="N216" s="28" t="str">
        <f>IF( K216 = "", "", SUM($L$10:M216))</f>
        <v/>
      </c>
      <c r="O216" s="28" t="str">
        <f>IF( N216 = "", "", TransTable[[#Totals],[Amount]])</f>
        <v/>
      </c>
    </row>
    <row r="217" spans="11:15" x14ac:dyDescent="0.2">
      <c r="K217" s="3" t="str">
        <f>IFERROR( TransTable[[#This Row],[Date]], "")</f>
        <v/>
      </c>
      <c r="L217" s="27" t="str">
        <f>IFERROR( IF( TransTable[[#This Row],[Transaction Type]] = "Contribution", TransTable[[#This Row],[Amount]], ""), "")</f>
        <v/>
      </c>
      <c r="M217" s="27" t="str">
        <f>IFERROR( IF( TransTable[[#This Row],[Transaction Type]] = "Distribution", TransTable[[#This Row],[Amount]], ""), "")</f>
        <v/>
      </c>
      <c r="N217" s="28" t="str">
        <f>IF( K217 = "", "", SUM($L$10:M217))</f>
        <v/>
      </c>
      <c r="O217" s="28" t="str">
        <f>IF( N217 = "", "", TransTable[[#Totals],[Amount]])</f>
        <v/>
      </c>
    </row>
    <row r="218" spans="11:15" x14ac:dyDescent="0.2">
      <c r="K218" s="3" t="str">
        <f>IFERROR( TransTable[[#This Row],[Date]], "")</f>
        <v/>
      </c>
      <c r="L218" s="27" t="str">
        <f>IFERROR( IF( TransTable[[#This Row],[Transaction Type]] = "Contribution", TransTable[[#This Row],[Amount]], ""), "")</f>
        <v/>
      </c>
      <c r="M218" s="27" t="str">
        <f>IFERROR( IF( TransTable[[#This Row],[Transaction Type]] = "Distribution", TransTable[[#This Row],[Amount]], ""), "")</f>
        <v/>
      </c>
      <c r="N218" s="28" t="str">
        <f>IF( K218 = "", "", SUM($L$10:M218))</f>
        <v/>
      </c>
      <c r="O218" s="28" t="str">
        <f>IF( N218 = "", "", TransTable[[#Totals],[Amount]])</f>
        <v/>
      </c>
    </row>
    <row r="219" spans="11:15" x14ac:dyDescent="0.2">
      <c r="K219" s="3" t="str">
        <f>IFERROR( TransTable[[#This Row],[Date]], "")</f>
        <v/>
      </c>
      <c r="L219" s="27" t="str">
        <f>IFERROR( IF( TransTable[[#This Row],[Transaction Type]] = "Contribution", TransTable[[#This Row],[Amount]], ""), "")</f>
        <v/>
      </c>
      <c r="M219" s="27" t="str">
        <f>IFERROR( IF( TransTable[[#This Row],[Transaction Type]] = "Distribution", TransTable[[#This Row],[Amount]], ""), "")</f>
        <v/>
      </c>
      <c r="N219" s="28" t="str">
        <f>IF( K219 = "", "", SUM($L$10:M219))</f>
        <v/>
      </c>
      <c r="O219" s="28" t="str">
        <f>IF( N219 = "", "", TransTable[[#Totals],[Amount]])</f>
        <v/>
      </c>
    </row>
    <row r="220" spans="11:15" x14ac:dyDescent="0.2">
      <c r="K220" s="3" t="str">
        <f>IFERROR( TransTable[[#This Row],[Date]], "")</f>
        <v/>
      </c>
      <c r="L220" s="27" t="str">
        <f>IFERROR( IF( TransTable[[#This Row],[Transaction Type]] = "Contribution", TransTable[[#This Row],[Amount]], ""), "")</f>
        <v/>
      </c>
      <c r="M220" s="27" t="str">
        <f>IFERROR( IF( TransTable[[#This Row],[Transaction Type]] = "Distribution", TransTable[[#This Row],[Amount]], ""), "")</f>
        <v/>
      </c>
      <c r="N220" s="28" t="str">
        <f>IF( K220 = "", "", SUM($L$10:M220))</f>
        <v/>
      </c>
      <c r="O220" s="28" t="str">
        <f>IF( N220 = "", "", TransTable[[#Totals],[Amount]])</f>
        <v/>
      </c>
    </row>
    <row r="221" spans="11:15" x14ac:dyDescent="0.2">
      <c r="K221" s="3" t="str">
        <f>IFERROR( TransTable[[#This Row],[Date]], "")</f>
        <v/>
      </c>
      <c r="L221" s="27" t="str">
        <f>IFERROR( IF( TransTable[[#This Row],[Transaction Type]] = "Contribution", TransTable[[#This Row],[Amount]], ""), "")</f>
        <v/>
      </c>
      <c r="M221" s="27" t="str">
        <f>IFERROR( IF( TransTable[[#This Row],[Transaction Type]] = "Distribution", TransTable[[#This Row],[Amount]], ""), "")</f>
        <v/>
      </c>
      <c r="N221" s="28" t="str">
        <f>IF( K221 = "", "", SUM($L$10:M221))</f>
        <v/>
      </c>
      <c r="O221" s="28" t="str">
        <f>IF( N221 = "", "", TransTable[[#Totals],[Amount]])</f>
        <v/>
      </c>
    </row>
    <row r="222" spans="11:15" x14ac:dyDescent="0.2">
      <c r="K222" s="3" t="str">
        <f>IFERROR( TransTable[[#This Row],[Date]], "")</f>
        <v/>
      </c>
      <c r="L222" s="27" t="str">
        <f>IFERROR( IF( TransTable[[#This Row],[Transaction Type]] = "Contribution", TransTable[[#This Row],[Amount]], ""), "")</f>
        <v/>
      </c>
      <c r="M222" s="27" t="str">
        <f>IFERROR( IF( TransTable[[#This Row],[Transaction Type]] = "Distribution", TransTable[[#This Row],[Amount]], ""), "")</f>
        <v/>
      </c>
      <c r="N222" s="28" t="str">
        <f>IF( K222 = "", "", SUM($L$10:M222))</f>
        <v/>
      </c>
      <c r="O222" s="28" t="str">
        <f>IF( N222 = "", "", TransTable[[#Totals],[Amount]])</f>
        <v/>
      </c>
    </row>
    <row r="223" spans="11:15" x14ac:dyDescent="0.2">
      <c r="K223" s="3" t="str">
        <f>IFERROR( TransTable[[#This Row],[Date]], "")</f>
        <v/>
      </c>
      <c r="L223" s="27" t="str">
        <f>IFERROR( IF( TransTable[[#This Row],[Transaction Type]] = "Contribution", TransTable[[#This Row],[Amount]], ""), "")</f>
        <v/>
      </c>
      <c r="M223" s="27" t="str">
        <f>IFERROR( IF( TransTable[[#This Row],[Transaction Type]] = "Distribution", TransTable[[#This Row],[Amount]], ""), "")</f>
        <v/>
      </c>
      <c r="N223" s="28" t="str">
        <f>IF( K223 = "", "", SUM($L$10:M223))</f>
        <v/>
      </c>
      <c r="O223" s="28" t="str">
        <f>IF( N223 = "", "", TransTable[[#Totals],[Amount]])</f>
        <v/>
      </c>
    </row>
    <row r="224" spans="11:15" x14ac:dyDescent="0.2">
      <c r="K224" s="3" t="str">
        <f>IFERROR( TransTable[[#This Row],[Date]], "")</f>
        <v/>
      </c>
      <c r="L224" s="27" t="str">
        <f>IFERROR( IF( TransTable[[#This Row],[Transaction Type]] = "Contribution", TransTable[[#This Row],[Amount]], ""), "")</f>
        <v/>
      </c>
      <c r="M224" s="27" t="str">
        <f>IFERROR( IF( TransTable[[#This Row],[Transaction Type]] = "Distribution", TransTable[[#This Row],[Amount]], ""), "")</f>
        <v/>
      </c>
      <c r="N224" s="28" t="str">
        <f>IF( K224 = "", "", SUM($L$10:M224))</f>
        <v/>
      </c>
      <c r="O224" s="28" t="str">
        <f>IF( N224 = "", "", TransTable[[#Totals],[Amount]])</f>
        <v/>
      </c>
    </row>
    <row r="225" spans="11:15" x14ac:dyDescent="0.2">
      <c r="K225" s="3" t="str">
        <f>IFERROR( TransTable[[#This Row],[Date]], "")</f>
        <v/>
      </c>
      <c r="L225" s="27" t="str">
        <f>IFERROR( IF( TransTable[[#This Row],[Transaction Type]] = "Contribution", TransTable[[#This Row],[Amount]], ""), "")</f>
        <v/>
      </c>
      <c r="M225" s="27" t="str">
        <f>IFERROR( IF( TransTable[[#This Row],[Transaction Type]] = "Distribution", TransTable[[#This Row],[Amount]], ""), "")</f>
        <v/>
      </c>
      <c r="N225" s="28" t="str">
        <f>IF( K225 = "", "", SUM($L$10:M225))</f>
        <v/>
      </c>
      <c r="O225" s="28" t="str">
        <f>IF( N225 = "", "", TransTable[[#Totals],[Amount]])</f>
        <v/>
      </c>
    </row>
    <row r="226" spans="11:15" x14ac:dyDescent="0.2">
      <c r="K226" s="3" t="str">
        <f>IFERROR( TransTable[[#This Row],[Date]], "")</f>
        <v/>
      </c>
      <c r="L226" s="27" t="str">
        <f>IFERROR( IF( TransTable[[#This Row],[Transaction Type]] = "Contribution", TransTable[[#This Row],[Amount]], ""), "")</f>
        <v/>
      </c>
      <c r="M226" s="27" t="str">
        <f>IFERROR( IF( TransTable[[#This Row],[Transaction Type]] = "Distribution", TransTable[[#This Row],[Amount]], ""), "")</f>
        <v/>
      </c>
      <c r="N226" s="28" t="str">
        <f>IF( K226 = "", "", SUM($L$10:M226))</f>
        <v/>
      </c>
      <c r="O226" s="28" t="str">
        <f>IF( N226 = "", "", TransTable[[#Totals],[Amount]])</f>
        <v/>
      </c>
    </row>
    <row r="227" spans="11:15" x14ac:dyDescent="0.2">
      <c r="K227" s="3" t="str">
        <f>IFERROR( TransTable[[#This Row],[Date]], "")</f>
        <v/>
      </c>
      <c r="L227" s="27" t="str">
        <f>IFERROR( IF( TransTable[[#This Row],[Transaction Type]] = "Contribution", TransTable[[#This Row],[Amount]], ""), "")</f>
        <v/>
      </c>
      <c r="M227" s="27" t="str">
        <f>IFERROR( IF( TransTable[[#This Row],[Transaction Type]] = "Distribution", TransTable[[#This Row],[Amount]], ""), "")</f>
        <v/>
      </c>
      <c r="N227" s="28" t="str">
        <f>IF( K227 = "", "", SUM($L$10:M227))</f>
        <v/>
      </c>
      <c r="O227" s="28" t="str">
        <f>IF( N227 = "", "", TransTable[[#Totals],[Amount]])</f>
        <v/>
      </c>
    </row>
    <row r="228" spans="11:15" x14ac:dyDescent="0.2">
      <c r="K228" s="3" t="str">
        <f>IFERROR( TransTable[[#This Row],[Date]], "")</f>
        <v/>
      </c>
      <c r="L228" s="27" t="str">
        <f>IFERROR( IF( TransTable[[#This Row],[Transaction Type]] = "Contribution", TransTable[[#This Row],[Amount]], ""), "")</f>
        <v/>
      </c>
      <c r="M228" s="27" t="str">
        <f>IFERROR( IF( TransTable[[#This Row],[Transaction Type]] = "Distribution", TransTable[[#This Row],[Amount]], ""), "")</f>
        <v/>
      </c>
      <c r="N228" s="28" t="str">
        <f>IF( K228 = "", "", SUM($L$10:M228))</f>
        <v/>
      </c>
      <c r="O228" s="28" t="str">
        <f>IF( N228 = "", "", TransTable[[#Totals],[Amount]])</f>
        <v/>
      </c>
    </row>
    <row r="229" spans="11:15" x14ac:dyDescent="0.2">
      <c r="K229" s="3" t="str">
        <f>IFERROR( TransTable[[#This Row],[Date]], "")</f>
        <v/>
      </c>
      <c r="L229" s="27" t="str">
        <f>IFERROR( IF( TransTable[[#This Row],[Transaction Type]] = "Contribution", TransTable[[#This Row],[Amount]], ""), "")</f>
        <v/>
      </c>
      <c r="M229" s="27" t="str">
        <f>IFERROR( IF( TransTable[[#This Row],[Transaction Type]] = "Distribution", TransTable[[#This Row],[Amount]], ""), "")</f>
        <v/>
      </c>
      <c r="N229" s="28" t="str">
        <f>IF( K229 = "", "", SUM($L$10:M229))</f>
        <v/>
      </c>
      <c r="O229" s="28" t="str">
        <f>IF( N229 = "", "", TransTable[[#Totals],[Amount]])</f>
        <v/>
      </c>
    </row>
    <row r="230" spans="11:15" x14ac:dyDescent="0.2">
      <c r="K230" s="3" t="str">
        <f>IFERROR( TransTable[[#This Row],[Date]], "")</f>
        <v/>
      </c>
      <c r="L230" s="27" t="str">
        <f>IFERROR( IF( TransTable[[#This Row],[Transaction Type]] = "Contribution", TransTable[[#This Row],[Amount]], ""), "")</f>
        <v/>
      </c>
      <c r="M230" s="27" t="str">
        <f>IFERROR( IF( TransTable[[#This Row],[Transaction Type]] = "Distribution", TransTable[[#This Row],[Amount]], ""), "")</f>
        <v/>
      </c>
      <c r="N230" s="28" t="str">
        <f>IF( K230 = "", "", SUM($L$10:M230))</f>
        <v/>
      </c>
      <c r="O230" s="28" t="str">
        <f>IF( N230 = "", "", TransTable[[#Totals],[Amount]])</f>
        <v/>
      </c>
    </row>
    <row r="231" spans="11:15" x14ac:dyDescent="0.2">
      <c r="K231" s="3" t="str">
        <f>IFERROR( TransTable[[#This Row],[Date]], "")</f>
        <v/>
      </c>
      <c r="L231" s="27" t="str">
        <f>IFERROR( IF( TransTable[[#This Row],[Transaction Type]] = "Contribution", TransTable[[#This Row],[Amount]], ""), "")</f>
        <v/>
      </c>
      <c r="M231" s="27" t="str">
        <f>IFERROR( IF( TransTable[[#This Row],[Transaction Type]] = "Distribution", TransTable[[#This Row],[Amount]], ""), "")</f>
        <v/>
      </c>
      <c r="N231" s="28" t="str">
        <f>IF( K231 = "", "", SUM($L$10:M231))</f>
        <v/>
      </c>
      <c r="O231" s="28" t="str">
        <f>IF( N231 = "", "", TransTable[[#Totals],[Amount]])</f>
        <v/>
      </c>
    </row>
    <row r="232" spans="11:15" x14ac:dyDescent="0.2">
      <c r="K232" s="3" t="str">
        <f>IFERROR( TransTable[[#This Row],[Date]], "")</f>
        <v/>
      </c>
      <c r="L232" s="27" t="str">
        <f>IFERROR( IF( TransTable[[#This Row],[Transaction Type]] = "Contribution", TransTable[[#This Row],[Amount]], ""), "")</f>
        <v/>
      </c>
      <c r="M232" s="27" t="str">
        <f>IFERROR( IF( TransTable[[#This Row],[Transaction Type]] = "Distribution", TransTable[[#This Row],[Amount]], ""), "")</f>
        <v/>
      </c>
      <c r="N232" s="28" t="str">
        <f>IF( K232 = "", "", SUM($L$10:M232))</f>
        <v/>
      </c>
      <c r="O232" s="28" t="str">
        <f>IF( N232 = "", "", TransTable[[#Totals],[Amount]])</f>
        <v/>
      </c>
    </row>
    <row r="233" spans="11:15" x14ac:dyDescent="0.2">
      <c r="K233" s="3" t="str">
        <f>IFERROR( TransTable[[#This Row],[Date]], "")</f>
        <v/>
      </c>
      <c r="L233" s="27" t="str">
        <f>IFERROR( IF( TransTable[[#This Row],[Transaction Type]] = "Contribution", TransTable[[#This Row],[Amount]], ""), "")</f>
        <v/>
      </c>
      <c r="M233" s="27" t="str">
        <f>IFERROR( IF( TransTable[[#This Row],[Transaction Type]] = "Distribution", TransTable[[#This Row],[Amount]], ""), "")</f>
        <v/>
      </c>
      <c r="N233" s="28" t="str">
        <f>IF( K233 = "", "", SUM($L$10:M233))</f>
        <v/>
      </c>
      <c r="O233" s="28" t="str">
        <f>IF( N233 = "", "", TransTable[[#Totals],[Amount]])</f>
        <v/>
      </c>
    </row>
    <row r="234" spans="11:15" x14ac:dyDescent="0.2">
      <c r="K234" s="3" t="str">
        <f>IFERROR( TransTable[[#This Row],[Date]], "")</f>
        <v/>
      </c>
      <c r="L234" s="27" t="str">
        <f>IFERROR( IF( TransTable[[#This Row],[Transaction Type]] = "Contribution", TransTable[[#This Row],[Amount]], ""), "")</f>
        <v/>
      </c>
      <c r="M234" s="27" t="str">
        <f>IFERROR( IF( TransTable[[#This Row],[Transaction Type]] = "Distribution", TransTable[[#This Row],[Amount]], ""), "")</f>
        <v/>
      </c>
      <c r="N234" s="28" t="str">
        <f>IF( K234 = "", "", SUM($L$10:M234))</f>
        <v/>
      </c>
      <c r="O234" s="28" t="str">
        <f>IF( N234 = "", "", TransTable[[#Totals],[Amount]])</f>
        <v/>
      </c>
    </row>
    <row r="235" spans="11:15" x14ac:dyDescent="0.2">
      <c r="K235" s="3" t="str">
        <f>IFERROR( TransTable[[#This Row],[Date]], "")</f>
        <v/>
      </c>
      <c r="L235" s="27" t="str">
        <f>IFERROR( IF( TransTable[[#This Row],[Transaction Type]] = "Contribution", TransTable[[#This Row],[Amount]], ""), "")</f>
        <v/>
      </c>
      <c r="M235" s="27" t="str">
        <f>IFERROR( IF( TransTable[[#This Row],[Transaction Type]] = "Distribution", TransTable[[#This Row],[Amount]], ""), "")</f>
        <v/>
      </c>
      <c r="N235" s="28" t="str">
        <f>IF( K235 = "", "", SUM($L$10:M235))</f>
        <v/>
      </c>
      <c r="O235" s="28" t="str">
        <f>IF( N235 = "", "", TransTable[[#Totals],[Amount]])</f>
        <v/>
      </c>
    </row>
    <row r="236" spans="11:15" x14ac:dyDescent="0.2">
      <c r="K236" s="3" t="str">
        <f>IFERROR( TransTable[[#This Row],[Date]], "")</f>
        <v/>
      </c>
      <c r="L236" s="27" t="str">
        <f>IFERROR( IF( TransTable[[#This Row],[Transaction Type]] = "Contribution", TransTable[[#This Row],[Amount]], ""), "")</f>
        <v/>
      </c>
      <c r="M236" s="27" t="str">
        <f>IFERROR( IF( TransTable[[#This Row],[Transaction Type]] = "Distribution", TransTable[[#This Row],[Amount]], ""), "")</f>
        <v/>
      </c>
      <c r="N236" s="28" t="str">
        <f>IF( K236 = "", "", SUM($L$10:M236))</f>
        <v/>
      </c>
      <c r="O236" s="28" t="str">
        <f>IF( N236 = "", "", TransTable[[#Totals],[Amount]])</f>
        <v/>
      </c>
    </row>
    <row r="237" spans="11:15" x14ac:dyDescent="0.2">
      <c r="K237" s="3" t="str">
        <f>IFERROR( TransTable[[#This Row],[Date]], "")</f>
        <v/>
      </c>
      <c r="L237" s="27" t="str">
        <f>IFERROR( IF( TransTable[[#This Row],[Transaction Type]] = "Contribution", TransTable[[#This Row],[Amount]], ""), "")</f>
        <v/>
      </c>
      <c r="M237" s="27" t="str">
        <f>IFERROR( IF( TransTable[[#This Row],[Transaction Type]] = "Distribution", TransTable[[#This Row],[Amount]], ""), "")</f>
        <v/>
      </c>
      <c r="N237" s="28" t="str">
        <f>IF( K237 = "", "", SUM($L$10:M237))</f>
        <v/>
      </c>
      <c r="O237" s="28" t="str">
        <f>IF( N237 = "", "", TransTable[[#Totals],[Amount]])</f>
        <v/>
      </c>
    </row>
    <row r="238" spans="11:15" x14ac:dyDescent="0.2">
      <c r="K238" s="3" t="str">
        <f>IFERROR( TransTable[[#This Row],[Date]], "")</f>
        <v/>
      </c>
      <c r="L238" s="27" t="str">
        <f>IFERROR( IF( TransTable[[#This Row],[Transaction Type]] = "Contribution", TransTable[[#This Row],[Amount]], ""), "")</f>
        <v/>
      </c>
      <c r="M238" s="27" t="str">
        <f>IFERROR( IF( TransTable[[#This Row],[Transaction Type]] = "Distribution", TransTable[[#This Row],[Amount]], ""), "")</f>
        <v/>
      </c>
      <c r="N238" s="28" t="str">
        <f>IF( K238 = "", "", SUM($L$10:M238))</f>
        <v/>
      </c>
      <c r="O238" s="28" t="str">
        <f>IF( N238 = "", "", TransTable[[#Totals],[Amount]])</f>
        <v/>
      </c>
    </row>
    <row r="239" spans="11:15" x14ac:dyDescent="0.2">
      <c r="K239" s="3" t="str">
        <f>IFERROR( TransTable[[#This Row],[Date]], "")</f>
        <v/>
      </c>
      <c r="L239" s="27" t="str">
        <f>IFERROR( IF( TransTable[[#This Row],[Transaction Type]] = "Contribution", TransTable[[#This Row],[Amount]], ""), "")</f>
        <v/>
      </c>
      <c r="M239" s="27" t="str">
        <f>IFERROR( IF( TransTable[[#This Row],[Transaction Type]] = "Distribution", TransTable[[#This Row],[Amount]], ""), "")</f>
        <v/>
      </c>
      <c r="N239" s="28" t="str">
        <f>IF( K239 = "", "", SUM($L$10:M239))</f>
        <v/>
      </c>
      <c r="O239" s="28" t="str">
        <f>IF( N239 = "", "", TransTable[[#Totals],[Amount]])</f>
        <v/>
      </c>
    </row>
    <row r="240" spans="11:15" x14ac:dyDescent="0.2">
      <c r="K240" s="3" t="str">
        <f>IFERROR( TransTable[[#This Row],[Date]], "")</f>
        <v/>
      </c>
      <c r="L240" s="27" t="str">
        <f>IFERROR( IF( TransTable[[#This Row],[Transaction Type]] = "Contribution", TransTable[[#This Row],[Amount]], ""), "")</f>
        <v/>
      </c>
      <c r="M240" s="27" t="str">
        <f>IFERROR( IF( TransTable[[#This Row],[Transaction Type]] = "Distribution", TransTable[[#This Row],[Amount]], ""), "")</f>
        <v/>
      </c>
      <c r="N240" s="28" t="str">
        <f>IF( K240 = "", "", SUM($L$10:M240))</f>
        <v/>
      </c>
      <c r="O240" s="28" t="str">
        <f>IF( N240 = "", "", TransTable[[#Totals],[Amount]])</f>
        <v/>
      </c>
    </row>
    <row r="241" spans="11:15" x14ac:dyDescent="0.2">
      <c r="K241" s="3" t="str">
        <f>IFERROR( TransTable[[#This Row],[Date]], "")</f>
        <v/>
      </c>
      <c r="L241" s="27" t="str">
        <f>IFERROR( IF( TransTable[[#This Row],[Transaction Type]] = "Contribution", TransTable[[#This Row],[Amount]], ""), "")</f>
        <v/>
      </c>
      <c r="M241" s="27" t="str">
        <f>IFERROR( IF( TransTable[[#This Row],[Transaction Type]] = "Distribution", TransTable[[#This Row],[Amount]], ""), "")</f>
        <v/>
      </c>
      <c r="N241" s="28" t="str">
        <f>IF( K241 = "", "", SUM($L$10:M241))</f>
        <v/>
      </c>
      <c r="O241" s="28" t="str">
        <f>IF( N241 = "", "", TransTable[[#Totals],[Amount]])</f>
        <v/>
      </c>
    </row>
    <row r="242" spans="11:15" x14ac:dyDescent="0.2">
      <c r="K242" s="3" t="str">
        <f>IFERROR( TransTable[[#This Row],[Date]], "")</f>
        <v/>
      </c>
      <c r="L242" s="27" t="str">
        <f>IFERROR( IF( TransTable[[#This Row],[Transaction Type]] = "Contribution", TransTable[[#This Row],[Amount]], ""), "")</f>
        <v/>
      </c>
      <c r="M242" s="27" t="str">
        <f>IFERROR( IF( TransTable[[#This Row],[Transaction Type]] = "Distribution", TransTable[[#This Row],[Amount]], ""), "")</f>
        <v/>
      </c>
      <c r="N242" s="28" t="str">
        <f>IF( K242 = "", "", SUM($L$10:M242))</f>
        <v/>
      </c>
      <c r="O242" s="28" t="str">
        <f>IF( N242 = "", "", TransTable[[#Totals],[Amount]])</f>
        <v/>
      </c>
    </row>
    <row r="243" spans="11:15" x14ac:dyDescent="0.2">
      <c r="K243" s="3" t="str">
        <f>IFERROR( TransTable[[#This Row],[Date]], "")</f>
        <v/>
      </c>
      <c r="L243" s="27" t="str">
        <f>IFERROR( IF( TransTable[[#This Row],[Transaction Type]] = "Contribution", TransTable[[#This Row],[Amount]], ""), "")</f>
        <v/>
      </c>
      <c r="M243" s="27" t="str">
        <f>IFERROR( IF( TransTable[[#This Row],[Transaction Type]] = "Distribution", TransTable[[#This Row],[Amount]], ""), "")</f>
        <v/>
      </c>
      <c r="N243" s="28" t="str">
        <f>IF( K243 = "", "", SUM($L$10:M243))</f>
        <v/>
      </c>
      <c r="O243" s="28" t="str">
        <f>IF( N243 = "", "", TransTable[[#Totals],[Amount]])</f>
        <v/>
      </c>
    </row>
    <row r="244" spans="11:15" x14ac:dyDescent="0.2">
      <c r="K244" s="3" t="str">
        <f>IFERROR( TransTable[[#This Row],[Date]], "")</f>
        <v/>
      </c>
      <c r="L244" s="27" t="str">
        <f>IFERROR( IF( TransTable[[#This Row],[Transaction Type]] = "Contribution", TransTable[[#This Row],[Amount]], ""), "")</f>
        <v/>
      </c>
      <c r="M244" s="27" t="str">
        <f>IFERROR( IF( TransTable[[#This Row],[Transaction Type]] = "Distribution", TransTable[[#This Row],[Amount]], ""), "")</f>
        <v/>
      </c>
      <c r="N244" s="28" t="str">
        <f>IF( K244 = "", "", SUM($L$10:M244))</f>
        <v/>
      </c>
      <c r="O244" s="28" t="str">
        <f>IF( N244 = "", "", TransTable[[#Totals],[Amount]])</f>
        <v/>
      </c>
    </row>
    <row r="245" spans="11:15" x14ac:dyDescent="0.2">
      <c r="K245" s="3" t="str">
        <f>IFERROR( TransTable[[#This Row],[Date]], "")</f>
        <v/>
      </c>
      <c r="L245" s="27" t="str">
        <f>IFERROR( IF( TransTable[[#This Row],[Transaction Type]] = "Contribution", TransTable[[#This Row],[Amount]], ""), "")</f>
        <v/>
      </c>
      <c r="M245" s="27" t="str">
        <f>IFERROR( IF( TransTable[[#This Row],[Transaction Type]] = "Distribution", TransTable[[#This Row],[Amount]], ""), "")</f>
        <v/>
      </c>
      <c r="N245" s="28" t="str">
        <f>IF( K245 = "", "", SUM($L$10:M245))</f>
        <v/>
      </c>
      <c r="O245" s="28" t="str">
        <f>IF( N245 = "", "", TransTable[[#Totals],[Amount]])</f>
        <v/>
      </c>
    </row>
    <row r="246" spans="11:15" x14ac:dyDescent="0.2">
      <c r="K246" s="3" t="str">
        <f>IFERROR( TransTable[[#This Row],[Date]], "")</f>
        <v/>
      </c>
      <c r="L246" s="27" t="str">
        <f>IFERROR( IF( TransTable[[#This Row],[Transaction Type]] = "Contribution", TransTable[[#This Row],[Amount]], ""), "")</f>
        <v/>
      </c>
      <c r="M246" s="27" t="str">
        <f>IFERROR( IF( TransTable[[#This Row],[Transaction Type]] = "Distribution", TransTable[[#This Row],[Amount]], ""), "")</f>
        <v/>
      </c>
      <c r="N246" s="28" t="str">
        <f>IF( K246 = "", "", SUM($L$10:M246))</f>
        <v/>
      </c>
      <c r="O246" s="28" t="str">
        <f>IF( N246 = "", "", TransTable[[#Totals],[Amount]])</f>
        <v/>
      </c>
    </row>
    <row r="247" spans="11:15" x14ac:dyDescent="0.2">
      <c r="K247" s="3" t="str">
        <f>IFERROR( TransTable[[#This Row],[Date]], "")</f>
        <v/>
      </c>
      <c r="L247" s="27" t="str">
        <f>IFERROR( IF( TransTable[[#This Row],[Transaction Type]] = "Contribution", TransTable[[#This Row],[Amount]], ""), "")</f>
        <v/>
      </c>
      <c r="M247" s="27" t="str">
        <f>IFERROR( IF( TransTable[[#This Row],[Transaction Type]] = "Distribution", TransTable[[#This Row],[Amount]], ""), "")</f>
        <v/>
      </c>
      <c r="N247" s="28" t="str">
        <f>IF( K247 = "", "", SUM($L$10:M247))</f>
        <v/>
      </c>
      <c r="O247" s="28" t="str">
        <f>IF( N247 = "", "", TransTable[[#Totals],[Amount]])</f>
        <v/>
      </c>
    </row>
    <row r="248" spans="11:15" x14ac:dyDescent="0.2">
      <c r="K248" s="3" t="str">
        <f>IFERROR( TransTable[[#This Row],[Date]], "")</f>
        <v/>
      </c>
      <c r="L248" s="27" t="str">
        <f>IFERROR( IF( TransTable[[#This Row],[Transaction Type]] = "Contribution", TransTable[[#This Row],[Amount]], ""), "")</f>
        <v/>
      </c>
      <c r="M248" s="27" t="str">
        <f>IFERROR( IF( TransTable[[#This Row],[Transaction Type]] = "Distribution", TransTable[[#This Row],[Amount]], ""), "")</f>
        <v/>
      </c>
      <c r="N248" s="28" t="str">
        <f>IF( K248 = "", "", SUM($L$10:M248))</f>
        <v/>
      </c>
      <c r="O248" s="28" t="str">
        <f>IF( N248 = "", "", TransTable[[#Totals],[Amount]])</f>
        <v/>
      </c>
    </row>
    <row r="249" spans="11:15" x14ac:dyDescent="0.2">
      <c r="K249" s="3" t="str">
        <f>IFERROR( TransTable[[#This Row],[Date]], "")</f>
        <v/>
      </c>
      <c r="L249" s="27" t="str">
        <f>IFERROR( IF( TransTable[[#This Row],[Transaction Type]] = "Contribution", TransTable[[#This Row],[Amount]], ""), "")</f>
        <v/>
      </c>
      <c r="M249" s="27" t="str">
        <f>IFERROR( IF( TransTable[[#This Row],[Transaction Type]] = "Distribution", TransTable[[#This Row],[Amount]], ""), "")</f>
        <v/>
      </c>
      <c r="N249" s="28" t="str">
        <f>IF( K249 = "", "", SUM($L$10:M249))</f>
        <v/>
      </c>
      <c r="O249" s="28" t="str">
        <f>IF( N249 = "", "", TransTable[[#Totals],[Amount]])</f>
        <v/>
      </c>
    </row>
    <row r="250" spans="11:15" x14ac:dyDescent="0.2">
      <c r="K250" s="3" t="str">
        <f>IFERROR( TransTable[[#This Row],[Date]], "")</f>
        <v/>
      </c>
      <c r="L250" s="27" t="str">
        <f>IFERROR( IF( TransTable[[#This Row],[Transaction Type]] = "Contribution", TransTable[[#This Row],[Amount]], ""), "")</f>
        <v/>
      </c>
      <c r="M250" s="27" t="str">
        <f>IFERROR( IF( TransTable[[#This Row],[Transaction Type]] = "Distribution", TransTable[[#This Row],[Amount]], ""), "")</f>
        <v/>
      </c>
      <c r="N250" s="28" t="str">
        <f>IF( K250 = "", "", SUM($L$10:M250))</f>
        <v/>
      </c>
      <c r="O250" s="28" t="str">
        <f>IF( N250 = "", "", TransTable[[#Totals],[Amount]])</f>
        <v/>
      </c>
    </row>
    <row r="251" spans="11:15" x14ac:dyDescent="0.2">
      <c r="K251" s="3" t="str">
        <f>IFERROR( TransTable[[#This Row],[Date]], "")</f>
        <v/>
      </c>
      <c r="L251" s="27" t="str">
        <f>IFERROR( IF( TransTable[[#This Row],[Transaction Type]] = "Contribution", TransTable[[#This Row],[Amount]], ""), "")</f>
        <v/>
      </c>
      <c r="M251" s="27" t="str">
        <f>IFERROR( IF( TransTable[[#This Row],[Transaction Type]] = "Distribution", TransTable[[#This Row],[Amount]], ""), "")</f>
        <v/>
      </c>
      <c r="N251" s="28" t="str">
        <f>IF( K251 = "", "", SUM($L$10:M251))</f>
        <v/>
      </c>
      <c r="O251" s="28" t="str">
        <f>IF( N251 = "", "", TransTable[[#Totals],[Amount]])</f>
        <v/>
      </c>
    </row>
    <row r="252" spans="11:15" x14ac:dyDescent="0.2">
      <c r="K252" s="3" t="str">
        <f>IFERROR( TransTable[[#This Row],[Date]], "")</f>
        <v/>
      </c>
      <c r="L252" s="27" t="str">
        <f>IFERROR( IF( TransTable[[#This Row],[Transaction Type]] = "Contribution", TransTable[[#This Row],[Amount]], ""), "")</f>
        <v/>
      </c>
      <c r="M252" s="27" t="str">
        <f>IFERROR( IF( TransTable[[#This Row],[Transaction Type]] = "Distribution", TransTable[[#This Row],[Amount]], ""), "")</f>
        <v/>
      </c>
      <c r="N252" s="28" t="str">
        <f>IF( K252 = "", "", SUM($L$10:M252))</f>
        <v/>
      </c>
      <c r="O252" s="28" t="str">
        <f>IF( N252 = "", "", TransTable[[#Totals],[Amount]])</f>
        <v/>
      </c>
    </row>
    <row r="253" spans="11:15" x14ac:dyDescent="0.2">
      <c r="K253" s="3" t="str">
        <f>IFERROR( TransTable[[#This Row],[Date]], "")</f>
        <v/>
      </c>
      <c r="L253" s="27" t="str">
        <f>IFERROR( IF( TransTable[[#This Row],[Transaction Type]] = "Contribution", TransTable[[#This Row],[Amount]], ""), "")</f>
        <v/>
      </c>
      <c r="M253" s="27" t="str">
        <f>IFERROR( IF( TransTable[[#This Row],[Transaction Type]] = "Distribution", TransTable[[#This Row],[Amount]], ""), "")</f>
        <v/>
      </c>
      <c r="N253" s="28" t="str">
        <f>IF( K253 = "", "", SUM($L$10:M253))</f>
        <v/>
      </c>
      <c r="O253" s="28" t="str">
        <f>IF( N253 = "", "", TransTable[[#Totals],[Amount]])</f>
        <v/>
      </c>
    </row>
    <row r="254" spans="11:15" x14ac:dyDescent="0.2">
      <c r="K254" s="3" t="str">
        <f>IFERROR( TransTable[[#This Row],[Date]], "")</f>
        <v/>
      </c>
      <c r="L254" s="27" t="str">
        <f>IFERROR( IF( TransTable[[#This Row],[Transaction Type]] = "Contribution", TransTable[[#This Row],[Amount]], ""), "")</f>
        <v/>
      </c>
      <c r="M254" s="27" t="str">
        <f>IFERROR( IF( TransTable[[#This Row],[Transaction Type]] = "Distribution", TransTable[[#This Row],[Amount]], ""), "")</f>
        <v/>
      </c>
      <c r="N254" s="28" t="str">
        <f>IF( K254 = "", "", SUM($L$10:M254))</f>
        <v/>
      </c>
      <c r="O254" s="28" t="str">
        <f>IF( N254 = "", "", TransTable[[#Totals],[Amount]])</f>
        <v/>
      </c>
    </row>
    <row r="255" spans="11:15" x14ac:dyDescent="0.2">
      <c r="K255" s="3" t="str">
        <f>IFERROR( TransTable[[#This Row],[Date]], "")</f>
        <v/>
      </c>
      <c r="L255" s="27" t="str">
        <f>IFERROR( IF( TransTable[[#This Row],[Transaction Type]] = "Contribution", TransTable[[#This Row],[Amount]], ""), "")</f>
        <v/>
      </c>
      <c r="M255" s="27" t="str">
        <f>IFERROR( IF( TransTable[[#This Row],[Transaction Type]] = "Distribution", TransTable[[#This Row],[Amount]], ""), "")</f>
        <v/>
      </c>
      <c r="N255" s="28" t="str">
        <f>IF( K255 = "", "", SUM($L$10:M255))</f>
        <v/>
      </c>
      <c r="O255" s="28" t="str">
        <f>IF( N255 = "", "", TransTable[[#Totals],[Amount]])</f>
        <v/>
      </c>
    </row>
    <row r="256" spans="11:15" x14ac:dyDescent="0.2">
      <c r="K256" s="3" t="str">
        <f>IFERROR( TransTable[[#This Row],[Date]], "")</f>
        <v/>
      </c>
      <c r="L256" s="27" t="str">
        <f>IFERROR( IF( TransTable[[#This Row],[Transaction Type]] = "Contribution", TransTable[[#This Row],[Amount]], ""), "")</f>
        <v/>
      </c>
      <c r="M256" s="27" t="str">
        <f>IFERROR( IF( TransTable[[#This Row],[Transaction Type]] = "Distribution", TransTable[[#This Row],[Amount]], ""), "")</f>
        <v/>
      </c>
      <c r="N256" s="28" t="str">
        <f>IF( K256 = "", "", SUM($L$10:M256))</f>
        <v/>
      </c>
      <c r="O256" s="28" t="str">
        <f>IF( N256 = "", "", TransTable[[#Totals],[Amount]])</f>
        <v/>
      </c>
    </row>
    <row r="257" spans="11:15" x14ac:dyDescent="0.2">
      <c r="K257" s="3" t="str">
        <f>IFERROR( TransTable[[#This Row],[Date]], "")</f>
        <v/>
      </c>
      <c r="L257" s="27" t="str">
        <f>IFERROR( IF( TransTable[[#This Row],[Transaction Type]] = "Contribution", TransTable[[#This Row],[Amount]], ""), "")</f>
        <v/>
      </c>
      <c r="M257" s="27" t="str">
        <f>IFERROR( IF( TransTable[[#This Row],[Transaction Type]] = "Distribution", TransTable[[#This Row],[Amount]], ""), "")</f>
        <v/>
      </c>
      <c r="N257" s="28" t="str">
        <f>IF( K257 = "", "", SUM($L$10:M257))</f>
        <v/>
      </c>
      <c r="O257" s="28" t="str">
        <f>IF( N257 = "", "", TransTable[[#Totals],[Amount]])</f>
        <v/>
      </c>
    </row>
    <row r="258" spans="11:15" x14ac:dyDescent="0.2">
      <c r="K258" s="3" t="str">
        <f>IFERROR( TransTable[[#This Row],[Date]], "")</f>
        <v/>
      </c>
      <c r="L258" s="27" t="str">
        <f>IFERROR( IF( TransTable[[#This Row],[Transaction Type]] = "Contribution", TransTable[[#This Row],[Amount]], ""), "")</f>
        <v/>
      </c>
      <c r="M258" s="27" t="str">
        <f>IFERROR( IF( TransTable[[#This Row],[Transaction Type]] = "Distribution", TransTable[[#This Row],[Amount]], ""), "")</f>
        <v/>
      </c>
      <c r="N258" s="28" t="str">
        <f>IF( K258 = "", "", SUM($L$10:M258))</f>
        <v/>
      </c>
      <c r="O258" s="28" t="str">
        <f>IF( N258 = "", "", TransTable[[#Totals],[Amount]])</f>
        <v/>
      </c>
    </row>
    <row r="259" spans="11:15" x14ac:dyDescent="0.2">
      <c r="K259" s="3" t="str">
        <f>IFERROR( TransTable[[#This Row],[Date]], "")</f>
        <v/>
      </c>
      <c r="L259" s="27" t="str">
        <f>IFERROR( IF( TransTable[[#This Row],[Transaction Type]] = "Contribution", TransTable[[#This Row],[Amount]], ""), "")</f>
        <v/>
      </c>
      <c r="M259" s="27" t="str">
        <f>IFERROR( IF( TransTable[[#This Row],[Transaction Type]] = "Distribution", TransTable[[#This Row],[Amount]], ""), "")</f>
        <v/>
      </c>
      <c r="N259" s="28" t="str">
        <f>IF( K259 = "", "", SUM($L$10:M259))</f>
        <v/>
      </c>
      <c r="O259" s="28" t="str">
        <f>IF( N259 = "", "", TransTable[[#Totals],[Amount]])</f>
        <v/>
      </c>
    </row>
    <row r="260" spans="11:15" x14ac:dyDescent="0.2">
      <c r="K260" s="3" t="str">
        <f>IFERROR( TransTable[[#This Row],[Date]], "")</f>
        <v/>
      </c>
      <c r="L260" s="27" t="str">
        <f>IFERROR( IF( TransTable[[#This Row],[Transaction Type]] = "Contribution", TransTable[[#This Row],[Amount]], ""), "")</f>
        <v/>
      </c>
      <c r="M260" s="27" t="str">
        <f>IFERROR( IF( TransTable[[#This Row],[Transaction Type]] = "Distribution", TransTable[[#This Row],[Amount]], ""), "")</f>
        <v/>
      </c>
      <c r="N260" s="28" t="str">
        <f>IF( K260 = "", "", SUM($L$10:M260))</f>
        <v/>
      </c>
      <c r="O260" s="28" t="str">
        <f>IF( N260 = "", "", TransTable[[#Totals],[Amount]])</f>
        <v/>
      </c>
    </row>
    <row r="261" spans="11:15" x14ac:dyDescent="0.2">
      <c r="K261" s="3" t="str">
        <f>IFERROR( TransTable[[#This Row],[Date]], "")</f>
        <v/>
      </c>
      <c r="L261" s="27" t="str">
        <f>IFERROR( IF( TransTable[[#This Row],[Transaction Type]] = "Contribution", TransTable[[#This Row],[Amount]], ""), "")</f>
        <v/>
      </c>
      <c r="M261" s="27" t="str">
        <f>IFERROR( IF( TransTable[[#This Row],[Transaction Type]] = "Distribution", TransTable[[#This Row],[Amount]], ""), "")</f>
        <v/>
      </c>
      <c r="N261" s="28" t="str">
        <f>IF( K261 = "", "", SUM($L$10:M261))</f>
        <v/>
      </c>
      <c r="O261" s="28" t="str">
        <f>IF( N261 = "", "", TransTable[[#Totals],[Amount]])</f>
        <v/>
      </c>
    </row>
    <row r="262" spans="11:15" x14ac:dyDescent="0.2">
      <c r="K262" s="3" t="str">
        <f>IFERROR( TransTable[[#This Row],[Date]], "")</f>
        <v/>
      </c>
      <c r="L262" s="27" t="str">
        <f>IFERROR( IF( TransTable[[#This Row],[Transaction Type]] = "Contribution", TransTable[[#This Row],[Amount]], ""), "")</f>
        <v/>
      </c>
      <c r="M262" s="27" t="str">
        <f>IFERROR( IF( TransTable[[#This Row],[Transaction Type]] = "Distribution", TransTable[[#This Row],[Amount]], ""), "")</f>
        <v/>
      </c>
      <c r="N262" s="28" t="str">
        <f>IF( K262 = "", "", SUM($L$10:M262))</f>
        <v/>
      </c>
      <c r="O262" s="28" t="str">
        <f>IF( N262 = "", "", TransTable[[#Totals],[Amount]])</f>
        <v/>
      </c>
    </row>
    <row r="263" spans="11:15" x14ac:dyDescent="0.2">
      <c r="K263" s="3" t="str">
        <f>IFERROR( TransTable[[#This Row],[Date]], "")</f>
        <v/>
      </c>
      <c r="L263" s="27" t="str">
        <f>IFERROR( IF( TransTable[[#This Row],[Transaction Type]] = "Contribution", TransTable[[#This Row],[Amount]], ""), "")</f>
        <v/>
      </c>
      <c r="M263" s="27" t="str">
        <f>IFERROR( IF( TransTable[[#This Row],[Transaction Type]] = "Distribution", TransTable[[#This Row],[Amount]], ""), "")</f>
        <v/>
      </c>
      <c r="N263" s="28" t="str">
        <f>IF( K263 = "", "", SUM($L$10:M263))</f>
        <v/>
      </c>
      <c r="O263" s="28" t="str">
        <f>IF( N263 = "", "", TransTable[[#Totals],[Amount]])</f>
        <v/>
      </c>
    </row>
    <row r="264" spans="11:15" x14ac:dyDescent="0.2">
      <c r="K264" s="3" t="str">
        <f>IFERROR( TransTable[[#This Row],[Date]], "")</f>
        <v/>
      </c>
      <c r="L264" s="27" t="str">
        <f>IFERROR( IF( TransTable[[#This Row],[Transaction Type]] = "Contribution", TransTable[[#This Row],[Amount]], ""), "")</f>
        <v/>
      </c>
      <c r="M264" s="27" t="str">
        <f>IFERROR( IF( TransTable[[#This Row],[Transaction Type]] = "Distribution", TransTable[[#This Row],[Amount]], ""), "")</f>
        <v/>
      </c>
      <c r="N264" s="28" t="str">
        <f>IF( K264 = "", "", SUM($L$10:M264))</f>
        <v/>
      </c>
      <c r="O264" s="28" t="str">
        <f>IF( N264 = "", "", TransTable[[#Totals],[Amount]])</f>
        <v/>
      </c>
    </row>
    <row r="265" spans="11:15" x14ac:dyDescent="0.2">
      <c r="K265" s="3" t="str">
        <f>IFERROR( TransTable[[#This Row],[Date]], "")</f>
        <v/>
      </c>
      <c r="L265" s="27" t="str">
        <f>IFERROR( IF( TransTable[[#This Row],[Transaction Type]] = "Contribution", TransTable[[#This Row],[Amount]], ""), "")</f>
        <v/>
      </c>
      <c r="M265" s="27" t="str">
        <f>IFERROR( IF( TransTable[[#This Row],[Transaction Type]] = "Distribution", TransTable[[#This Row],[Amount]], ""), "")</f>
        <v/>
      </c>
      <c r="N265" s="28" t="str">
        <f>IF( K265 = "", "", SUM($L$10:M265))</f>
        <v/>
      </c>
      <c r="O265" s="28" t="str">
        <f>IF( N265 = "", "", TransTable[[#Totals],[Amount]])</f>
        <v/>
      </c>
    </row>
    <row r="266" spans="11:15" x14ac:dyDescent="0.2">
      <c r="K266" s="3" t="str">
        <f>IFERROR( TransTable[[#This Row],[Date]], "")</f>
        <v/>
      </c>
      <c r="L266" s="27" t="str">
        <f>IFERROR( IF( TransTable[[#This Row],[Transaction Type]] = "Contribution", TransTable[[#This Row],[Amount]], ""), "")</f>
        <v/>
      </c>
      <c r="M266" s="27" t="str">
        <f>IFERROR( IF( TransTable[[#This Row],[Transaction Type]] = "Distribution", TransTable[[#This Row],[Amount]], ""), "")</f>
        <v/>
      </c>
      <c r="N266" s="28" t="str">
        <f>IF( K266 = "", "", SUM($L$10:M266))</f>
        <v/>
      </c>
      <c r="O266" s="28" t="str">
        <f>IF( N266 = "", "", TransTable[[#Totals],[Amount]])</f>
        <v/>
      </c>
    </row>
    <row r="267" spans="11:15" x14ac:dyDescent="0.2">
      <c r="K267" s="3" t="str">
        <f>IFERROR( TransTable[[#This Row],[Date]], "")</f>
        <v/>
      </c>
      <c r="L267" s="27" t="str">
        <f>IFERROR( IF( TransTable[[#This Row],[Transaction Type]] = "Contribution", TransTable[[#This Row],[Amount]], ""), "")</f>
        <v/>
      </c>
      <c r="M267" s="27" t="str">
        <f>IFERROR( IF( TransTable[[#This Row],[Transaction Type]] = "Distribution", TransTable[[#This Row],[Amount]], ""), "")</f>
        <v/>
      </c>
      <c r="N267" s="28" t="str">
        <f>IF( K267 = "", "", SUM($L$10:M267))</f>
        <v/>
      </c>
      <c r="O267" s="28" t="str">
        <f>IF( N267 = "", "", TransTable[[#Totals],[Amount]])</f>
        <v/>
      </c>
    </row>
    <row r="268" spans="11:15" x14ac:dyDescent="0.2">
      <c r="K268" s="3" t="str">
        <f>IFERROR( TransTable[[#This Row],[Date]], "")</f>
        <v/>
      </c>
      <c r="L268" s="27" t="str">
        <f>IFERROR( IF( TransTable[[#This Row],[Transaction Type]] = "Contribution", TransTable[[#This Row],[Amount]], ""), "")</f>
        <v/>
      </c>
      <c r="M268" s="27" t="str">
        <f>IFERROR( IF( TransTable[[#This Row],[Transaction Type]] = "Distribution", TransTable[[#This Row],[Amount]], ""), "")</f>
        <v/>
      </c>
      <c r="N268" s="28" t="str">
        <f>IF( K268 = "", "", SUM($L$10:M268))</f>
        <v/>
      </c>
      <c r="O268" s="28" t="str">
        <f>IF( N268 = "", "", TransTable[[#Totals],[Amount]])</f>
        <v/>
      </c>
    </row>
    <row r="269" spans="11:15" x14ac:dyDescent="0.2">
      <c r="K269" s="3" t="str">
        <f>IFERROR( TransTable[[#This Row],[Date]], "")</f>
        <v/>
      </c>
      <c r="L269" s="27" t="str">
        <f>IFERROR( IF( TransTable[[#This Row],[Transaction Type]] = "Contribution", TransTable[[#This Row],[Amount]], ""), "")</f>
        <v/>
      </c>
      <c r="M269" s="27" t="str">
        <f>IFERROR( IF( TransTable[[#This Row],[Transaction Type]] = "Distribution", TransTable[[#This Row],[Amount]], ""), "")</f>
        <v/>
      </c>
      <c r="N269" s="28" t="str">
        <f>IF( K269 = "", "", SUM($L$10:M269))</f>
        <v/>
      </c>
      <c r="O269" s="28" t="str">
        <f>IF( N269 = "", "", TransTable[[#Totals],[Amount]])</f>
        <v/>
      </c>
    </row>
    <row r="270" spans="11:15" x14ac:dyDescent="0.2">
      <c r="K270" s="3" t="str">
        <f>IFERROR( TransTable[[#This Row],[Date]], "")</f>
        <v/>
      </c>
      <c r="L270" s="27" t="str">
        <f>IFERROR( IF( TransTable[[#This Row],[Transaction Type]] = "Contribution", TransTable[[#This Row],[Amount]], ""), "")</f>
        <v/>
      </c>
      <c r="M270" s="27" t="str">
        <f>IFERROR( IF( TransTable[[#This Row],[Transaction Type]] = "Distribution", TransTable[[#This Row],[Amount]], ""), "")</f>
        <v/>
      </c>
      <c r="N270" s="28" t="str">
        <f>IF( K270 = "", "", SUM($L$10:M270))</f>
        <v/>
      </c>
      <c r="O270" s="28" t="str">
        <f>IF( N270 = "", "", TransTable[[#Totals],[Amount]])</f>
        <v/>
      </c>
    </row>
    <row r="271" spans="11:15" x14ac:dyDescent="0.2">
      <c r="K271" s="3" t="str">
        <f>IFERROR( TransTable[[#This Row],[Date]], "")</f>
        <v/>
      </c>
      <c r="L271" s="27" t="str">
        <f>IFERROR( IF( TransTable[[#This Row],[Transaction Type]] = "Contribution", TransTable[[#This Row],[Amount]], ""), "")</f>
        <v/>
      </c>
      <c r="M271" s="27" t="str">
        <f>IFERROR( IF( TransTable[[#This Row],[Transaction Type]] = "Distribution", TransTable[[#This Row],[Amount]], ""), "")</f>
        <v/>
      </c>
      <c r="N271" s="28" t="str">
        <f>IF( K271 = "", "", SUM($L$10:M271))</f>
        <v/>
      </c>
      <c r="O271" s="28" t="str">
        <f>IF( N271 = "", "", TransTable[[#Totals],[Amount]])</f>
        <v/>
      </c>
    </row>
    <row r="272" spans="11:15" x14ac:dyDescent="0.2">
      <c r="K272" s="3" t="str">
        <f>IFERROR( TransTable[[#This Row],[Date]], "")</f>
        <v/>
      </c>
      <c r="L272" s="27" t="str">
        <f>IFERROR( IF( TransTable[[#This Row],[Transaction Type]] = "Contribution", TransTable[[#This Row],[Amount]], ""), "")</f>
        <v/>
      </c>
      <c r="M272" s="27" t="str">
        <f>IFERROR( IF( TransTable[[#This Row],[Transaction Type]] = "Distribution", TransTable[[#This Row],[Amount]], ""), "")</f>
        <v/>
      </c>
      <c r="N272" s="28" t="str">
        <f>IF( K272 = "", "", SUM($L$10:M272))</f>
        <v/>
      </c>
      <c r="O272" s="28" t="str">
        <f>IF( N272 = "", "", TransTable[[#Totals],[Amount]])</f>
        <v/>
      </c>
    </row>
    <row r="273" spans="11:15" x14ac:dyDescent="0.2">
      <c r="K273" s="3" t="str">
        <f>IFERROR( TransTable[[#This Row],[Date]], "")</f>
        <v/>
      </c>
      <c r="L273" s="27" t="str">
        <f>IFERROR( IF( TransTable[[#This Row],[Transaction Type]] = "Contribution", TransTable[[#This Row],[Amount]], ""), "")</f>
        <v/>
      </c>
      <c r="M273" s="27" t="str">
        <f>IFERROR( IF( TransTable[[#This Row],[Transaction Type]] = "Distribution", TransTable[[#This Row],[Amount]], ""), "")</f>
        <v/>
      </c>
      <c r="N273" s="28" t="str">
        <f>IF( K273 = "", "", SUM($L$10:M273))</f>
        <v/>
      </c>
      <c r="O273" s="28" t="str">
        <f>IF( N273 = "", "", TransTable[[#Totals],[Amount]])</f>
        <v/>
      </c>
    </row>
    <row r="274" spans="11:15" x14ac:dyDescent="0.2">
      <c r="K274" s="3" t="str">
        <f>IFERROR( TransTable[[#This Row],[Date]], "")</f>
        <v/>
      </c>
      <c r="L274" s="27" t="str">
        <f>IFERROR( IF( TransTable[[#This Row],[Transaction Type]] = "Contribution", TransTable[[#This Row],[Amount]], ""), "")</f>
        <v/>
      </c>
      <c r="M274" s="27" t="str">
        <f>IFERROR( IF( TransTable[[#This Row],[Transaction Type]] = "Distribution", TransTable[[#This Row],[Amount]], ""), "")</f>
        <v/>
      </c>
      <c r="N274" s="28" t="str">
        <f>IF( K274 = "", "", SUM($L$10:M274))</f>
        <v/>
      </c>
      <c r="O274" s="28" t="str">
        <f>IF( N274 = "", "", TransTable[[#Totals],[Amount]])</f>
        <v/>
      </c>
    </row>
    <row r="275" spans="11:15" x14ac:dyDescent="0.2">
      <c r="K275" s="3" t="str">
        <f>IFERROR( TransTable[[#This Row],[Date]], "")</f>
        <v/>
      </c>
      <c r="L275" s="27" t="str">
        <f>IFERROR( IF( TransTable[[#This Row],[Transaction Type]] = "Contribution", TransTable[[#This Row],[Amount]], ""), "")</f>
        <v/>
      </c>
      <c r="M275" s="27" t="str">
        <f>IFERROR( IF( TransTable[[#This Row],[Transaction Type]] = "Distribution", TransTable[[#This Row],[Amount]], ""), "")</f>
        <v/>
      </c>
      <c r="N275" s="28" t="str">
        <f>IF( K275 = "", "", SUM($L$10:M275))</f>
        <v/>
      </c>
      <c r="O275" s="28" t="str">
        <f>IF( N275 = "", "", TransTable[[#Totals],[Amount]])</f>
        <v/>
      </c>
    </row>
    <row r="276" spans="11:15" x14ac:dyDescent="0.2">
      <c r="K276" s="3" t="str">
        <f>IFERROR( TransTable[[#This Row],[Date]], "")</f>
        <v/>
      </c>
      <c r="L276" s="27" t="str">
        <f>IFERROR( IF( TransTable[[#This Row],[Transaction Type]] = "Contribution", TransTable[[#This Row],[Amount]], ""), "")</f>
        <v/>
      </c>
      <c r="M276" s="27" t="str">
        <f>IFERROR( IF( TransTable[[#This Row],[Transaction Type]] = "Distribution", TransTable[[#This Row],[Amount]], ""), "")</f>
        <v/>
      </c>
      <c r="N276" s="28" t="str">
        <f>IF( K276 = "", "", SUM($L$10:M276))</f>
        <v/>
      </c>
      <c r="O276" s="28" t="str">
        <f>IF( N276 = "", "", TransTable[[#Totals],[Amount]])</f>
        <v/>
      </c>
    </row>
    <row r="277" spans="11:15" x14ac:dyDescent="0.2">
      <c r="K277" s="3" t="str">
        <f>IFERROR( TransTable[[#This Row],[Date]], "")</f>
        <v/>
      </c>
      <c r="L277" s="27" t="str">
        <f>IFERROR( IF( TransTable[[#This Row],[Transaction Type]] = "Contribution", TransTable[[#This Row],[Amount]], ""), "")</f>
        <v/>
      </c>
      <c r="M277" s="27" t="str">
        <f>IFERROR( IF( TransTable[[#This Row],[Transaction Type]] = "Distribution", TransTable[[#This Row],[Amount]], ""), "")</f>
        <v/>
      </c>
      <c r="N277" s="28" t="str">
        <f>IF( K277 = "", "", SUM($L$10:M277))</f>
        <v/>
      </c>
      <c r="O277" s="28" t="str">
        <f>IF( N277 = "", "", TransTable[[#Totals],[Amount]])</f>
        <v/>
      </c>
    </row>
    <row r="278" spans="11:15" x14ac:dyDescent="0.2">
      <c r="K278" s="3" t="str">
        <f>IFERROR( TransTable[[#This Row],[Date]], "")</f>
        <v/>
      </c>
      <c r="L278" s="27" t="str">
        <f>IFERROR( IF( TransTable[[#This Row],[Transaction Type]] = "Contribution", TransTable[[#This Row],[Amount]], ""), "")</f>
        <v/>
      </c>
      <c r="M278" s="27" t="str">
        <f>IFERROR( IF( TransTable[[#This Row],[Transaction Type]] = "Distribution", TransTable[[#This Row],[Amount]], ""), "")</f>
        <v/>
      </c>
      <c r="N278" s="28" t="str">
        <f>IF( K278 = "", "", SUM($L$10:M278))</f>
        <v/>
      </c>
      <c r="O278" s="28" t="str">
        <f>IF( N278 = "", "", TransTable[[#Totals],[Amount]])</f>
        <v/>
      </c>
    </row>
    <row r="279" spans="11:15" x14ac:dyDescent="0.2">
      <c r="K279" s="3" t="str">
        <f>IFERROR( TransTable[[#This Row],[Date]], "")</f>
        <v/>
      </c>
      <c r="L279" s="27" t="str">
        <f>IFERROR( IF( TransTable[[#This Row],[Transaction Type]] = "Contribution", TransTable[[#This Row],[Amount]], ""), "")</f>
        <v/>
      </c>
      <c r="M279" s="27" t="str">
        <f>IFERROR( IF( TransTable[[#This Row],[Transaction Type]] = "Distribution", TransTable[[#This Row],[Amount]], ""), "")</f>
        <v/>
      </c>
      <c r="N279" s="28" t="str">
        <f>IF( K279 = "", "", SUM($L$10:M279))</f>
        <v/>
      </c>
      <c r="O279" s="28" t="str">
        <f>IF( N279 = "", "", TransTable[[#Totals],[Amount]])</f>
        <v/>
      </c>
    </row>
    <row r="280" spans="11:15" x14ac:dyDescent="0.2">
      <c r="K280" s="3" t="str">
        <f>IFERROR( TransTable[[#This Row],[Date]], "")</f>
        <v/>
      </c>
      <c r="L280" s="27" t="str">
        <f>IFERROR( IF( TransTable[[#This Row],[Transaction Type]] = "Contribution", TransTable[[#This Row],[Amount]], ""), "")</f>
        <v/>
      </c>
      <c r="M280" s="27" t="str">
        <f>IFERROR( IF( TransTable[[#This Row],[Transaction Type]] = "Distribution", TransTable[[#This Row],[Amount]], ""), "")</f>
        <v/>
      </c>
      <c r="N280" s="28" t="str">
        <f>IF( K280 = "", "", SUM($L$10:M280))</f>
        <v/>
      </c>
      <c r="O280" s="28" t="str">
        <f>IF( N280 = "", "", TransTable[[#Totals],[Amount]])</f>
        <v/>
      </c>
    </row>
    <row r="281" spans="11:15" x14ac:dyDescent="0.2">
      <c r="K281" s="3" t="str">
        <f>IFERROR( TransTable[[#This Row],[Date]], "")</f>
        <v/>
      </c>
      <c r="L281" s="27" t="str">
        <f>IFERROR( IF( TransTable[[#This Row],[Transaction Type]] = "Contribution", TransTable[[#This Row],[Amount]], ""), "")</f>
        <v/>
      </c>
      <c r="M281" s="27" t="str">
        <f>IFERROR( IF( TransTable[[#This Row],[Transaction Type]] = "Distribution", TransTable[[#This Row],[Amount]], ""), "")</f>
        <v/>
      </c>
      <c r="N281" s="28" t="str">
        <f>IF( K281 = "", "", SUM($L$10:M281))</f>
        <v/>
      </c>
      <c r="O281" s="28" t="str">
        <f>IF( N281 = "", "", TransTable[[#Totals],[Amount]])</f>
        <v/>
      </c>
    </row>
    <row r="282" spans="11:15" x14ac:dyDescent="0.2">
      <c r="K282" s="3" t="str">
        <f>IFERROR( TransTable[[#This Row],[Date]], "")</f>
        <v/>
      </c>
      <c r="L282" s="27" t="str">
        <f>IFERROR( IF( TransTable[[#This Row],[Transaction Type]] = "Contribution", TransTable[[#This Row],[Amount]], ""), "")</f>
        <v/>
      </c>
      <c r="M282" s="27" t="str">
        <f>IFERROR( IF( TransTable[[#This Row],[Transaction Type]] = "Distribution", TransTable[[#This Row],[Amount]], ""), "")</f>
        <v/>
      </c>
      <c r="N282" s="28" t="str">
        <f>IF( K282 = "", "", SUM($L$10:M282))</f>
        <v/>
      </c>
      <c r="O282" s="28" t="str">
        <f>IF( N282 = "", "", TransTable[[#Totals],[Amount]])</f>
        <v/>
      </c>
    </row>
    <row r="283" spans="11:15" x14ac:dyDescent="0.2">
      <c r="K283" s="3" t="str">
        <f>IFERROR( TransTable[[#This Row],[Date]], "")</f>
        <v/>
      </c>
      <c r="L283" s="27" t="str">
        <f>IFERROR( IF( TransTable[[#This Row],[Transaction Type]] = "Contribution", TransTable[[#This Row],[Amount]], ""), "")</f>
        <v/>
      </c>
      <c r="M283" s="27" t="str">
        <f>IFERROR( IF( TransTable[[#This Row],[Transaction Type]] = "Distribution", TransTable[[#This Row],[Amount]], ""), "")</f>
        <v/>
      </c>
      <c r="N283" s="28" t="str">
        <f>IF( K283 = "", "", SUM($L$10:M283))</f>
        <v/>
      </c>
      <c r="O283" s="28" t="str">
        <f>IF( N283 = "", "", TransTable[[#Totals],[Amount]])</f>
        <v/>
      </c>
    </row>
    <row r="284" spans="11:15" x14ac:dyDescent="0.2">
      <c r="K284" s="3" t="str">
        <f>IFERROR( TransTable[[#This Row],[Date]], "")</f>
        <v/>
      </c>
      <c r="L284" s="27" t="str">
        <f>IFERROR( IF( TransTable[[#This Row],[Transaction Type]] = "Contribution", TransTable[[#This Row],[Amount]], ""), "")</f>
        <v/>
      </c>
      <c r="M284" s="27" t="str">
        <f>IFERROR( IF( TransTable[[#This Row],[Transaction Type]] = "Distribution", TransTable[[#This Row],[Amount]], ""), "")</f>
        <v/>
      </c>
      <c r="N284" s="28" t="str">
        <f>IF( K284 = "", "", SUM($L$10:M284))</f>
        <v/>
      </c>
      <c r="O284" s="28" t="str">
        <f>IF( N284 = "", "", TransTable[[#Totals],[Amount]])</f>
        <v/>
      </c>
    </row>
    <row r="285" spans="11:15" x14ac:dyDescent="0.2">
      <c r="K285" s="3" t="str">
        <f>IFERROR( TransTable[[#This Row],[Date]], "")</f>
        <v/>
      </c>
      <c r="L285" s="27" t="str">
        <f>IFERROR( IF( TransTable[[#This Row],[Transaction Type]] = "Contribution", TransTable[[#This Row],[Amount]], ""), "")</f>
        <v/>
      </c>
      <c r="M285" s="27" t="str">
        <f>IFERROR( IF( TransTable[[#This Row],[Transaction Type]] = "Distribution", TransTable[[#This Row],[Amount]], ""), "")</f>
        <v/>
      </c>
      <c r="N285" s="28" t="str">
        <f>IF( K285 = "", "", SUM($L$10:M285))</f>
        <v/>
      </c>
      <c r="O285" s="28" t="str">
        <f>IF( N285 = "", "", TransTable[[#Totals],[Amount]])</f>
        <v/>
      </c>
    </row>
    <row r="286" spans="11:15" x14ac:dyDescent="0.2">
      <c r="K286" s="3" t="str">
        <f>IFERROR( TransTable[[#This Row],[Date]], "")</f>
        <v/>
      </c>
      <c r="L286" s="27" t="str">
        <f>IFERROR( IF( TransTable[[#This Row],[Transaction Type]] = "Contribution", TransTable[[#This Row],[Amount]], ""), "")</f>
        <v/>
      </c>
      <c r="M286" s="27" t="str">
        <f>IFERROR( IF( TransTable[[#This Row],[Transaction Type]] = "Distribution", TransTable[[#This Row],[Amount]], ""), "")</f>
        <v/>
      </c>
      <c r="N286" s="28" t="str">
        <f>IF( K286 = "", "", SUM($L$10:M286))</f>
        <v/>
      </c>
      <c r="O286" s="28" t="str">
        <f>IF( N286 = "", "", TransTable[[#Totals],[Amount]])</f>
        <v/>
      </c>
    </row>
    <row r="287" spans="11:15" x14ac:dyDescent="0.2">
      <c r="K287" s="3" t="str">
        <f>IFERROR( TransTable[[#This Row],[Date]], "")</f>
        <v/>
      </c>
      <c r="L287" s="27" t="str">
        <f>IFERROR( IF( TransTable[[#This Row],[Transaction Type]] = "Contribution", TransTable[[#This Row],[Amount]], ""), "")</f>
        <v/>
      </c>
      <c r="M287" s="27" t="str">
        <f>IFERROR( IF( TransTable[[#This Row],[Transaction Type]] = "Distribution", TransTable[[#This Row],[Amount]], ""), "")</f>
        <v/>
      </c>
      <c r="N287" s="28" t="str">
        <f>IF( K287 = "", "", SUM($L$10:M287))</f>
        <v/>
      </c>
      <c r="O287" s="28" t="str">
        <f>IF( N287 = "", "", TransTable[[#Totals],[Amount]])</f>
        <v/>
      </c>
    </row>
    <row r="288" spans="11:15" x14ac:dyDescent="0.2">
      <c r="K288" s="3" t="str">
        <f>IFERROR( TransTable[[#This Row],[Date]], "")</f>
        <v/>
      </c>
      <c r="L288" s="27" t="str">
        <f>IFERROR( IF( TransTable[[#This Row],[Transaction Type]] = "Contribution", TransTable[[#This Row],[Amount]], ""), "")</f>
        <v/>
      </c>
      <c r="M288" s="27" t="str">
        <f>IFERROR( IF( TransTable[[#This Row],[Transaction Type]] = "Distribution", TransTable[[#This Row],[Amount]], ""), "")</f>
        <v/>
      </c>
      <c r="N288" s="28" t="str">
        <f>IF( K288 = "", "", SUM($L$10:M288))</f>
        <v/>
      </c>
      <c r="O288" s="28" t="str">
        <f>IF( N288 = "", "", TransTable[[#Totals],[Amount]])</f>
        <v/>
      </c>
    </row>
    <row r="289" spans="11:15" x14ac:dyDescent="0.2">
      <c r="K289" s="3" t="str">
        <f>IFERROR( TransTable[[#This Row],[Date]], "")</f>
        <v/>
      </c>
      <c r="L289" s="27" t="str">
        <f>IFERROR( IF( TransTable[[#This Row],[Transaction Type]] = "Contribution", TransTable[[#This Row],[Amount]], ""), "")</f>
        <v/>
      </c>
      <c r="M289" s="27" t="str">
        <f>IFERROR( IF( TransTable[[#This Row],[Transaction Type]] = "Distribution", TransTable[[#This Row],[Amount]], ""), "")</f>
        <v/>
      </c>
      <c r="N289" s="28" t="str">
        <f>IF( K289 = "", "", SUM($L$10:M289))</f>
        <v/>
      </c>
      <c r="O289" s="28" t="str">
        <f>IF( N289 = "", "", TransTable[[#Totals],[Amount]])</f>
        <v/>
      </c>
    </row>
    <row r="290" spans="11:15" x14ac:dyDescent="0.2">
      <c r="K290" s="3" t="str">
        <f>IFERROR( TransTable[[#This Row],[Date]], "")</f>
        <v/>
      </c>
      <c r="L290" s="27" t="str">
        <f>IFERROR( IF( TransTable[[#This Row],[Transaction Type]] = "Contribution", TransTable[[#This Row],[Amount]], ""), "")</f>
        <v/>
      </c>
      <c r="M290" s="27" t="str">
        <f>IFERROR( IF( TransTable[[#This Row],[Transaction Type]] = "Distribution", TransTable[[#This Row],[Amount]], ""), "")</f>
        <v/>
      </c>
      <c r="N290" s="28" t="str">
        <f>IF( K290 = "", "", SUM($L$10:M290))</f>
        <v/>
      </c>
      <c r="O290" s="28" t="str">
        <f>IF( N290 = "", "", TransTable[[#Totals],[Amount]])</f>
        <v/>
      </c>
    </row>
    <row r="291" spans="11:15" x14ac:dyDescent="0.2">
      <c r="K291" s="3" t="str">
        <f>IFERROR( TransTable[[#This Row],[Date]], "")</f>
        <v/>
      </c>
      <c r="L291" s="27" t="str">
        <f>IFERROR( IF( TransTable[[#This Row],[Transaction Type]] = "Contribution", TransTable[[#This Row],[Amount]], ""), "")</f>
        <v/>
      </c>
      <c r="M291" s="27" t="str">
        <f>IFERROR( IF( TransTable[[#This Row],[Transaction Type]] = "Distribution", TransTable[[#This Row],[Amount]], ""), "")</f>
        <v/>
      </c>
      <c r="N291" s="28" t="str">
        <f>IF( K291 = "", "", SUM($L$10:M291))</f>
        <v/>
      </c>
      <c r="O291" s="28" t="str">
        <f>IF( N291 = "", "", TransTable[[#Totals],[Amount]])</f>
        <v/>
      </c>
    </row>
    <row r="292" spans="11:15" x14ac:dyDescent="0.2">
      <c r="K292" s="3" t="str">
        <f>IFERROR( TransTable[[#This Row],[Date]], "")</f>
        <v/>
      </c>
      <c r="L292" s="27" t="str">
        <f>IFERROR( IF( TransTable[[#This Row],[Transaction Type]] = "Contribution", TransTable[[#This Row],[Amount]], ""), "")</f>
        <v/>
      </c>
      <c r="M292" s="27" t="str">
        <f>IFERROR( IF( TransTable[[#This Row],[Transaction Type]] = "Distribution", TransTable[[#This Row],[Amount]], ""), "")</f>
        <v/>
      </c>
      <c r="N292" s="28" t="str">
        <f>IF( K292 = "", "", SUM($L$10:M292))</f>
        <v/>
      </c>
      <c r="O292" s="28" t="str">
        <f>IF( N292 = "", "", TransTable[[#Totals],[Amount]])</f>
        <v/>
      </c>
    </row>
    <row r="293" spans="11:15" x14ac:dyDescent="0.2">
      <c r="K293" s="3" t="str">
        <f>IFERROR( TransTable[[#This Row],[Date]], "")</f>
        <v/>
      </c>
      <c r="L293" s="27" t="str">
        <f>IFERROR( IF( TransTable[[#This Row],[Transaction Type]] = "Contribution", TransTable[[#This Row],[Amount]], ""), "")</f>
        <v/>
      </c>
      <c r="M293" s="27" t="str">
        <f>IFERROR( IF( TransTable[[#This Row],[Transaction Type]] = "Distribution", TransTable[[#This Row],[Amount]], ""), "")</f>
        <v/>
      </c>
      <c r="N293" s="28" t="str">
        <f>IF( K293 = "", "", SUM($L$10:M293))</f>
        <v/>
      </c>
      <c r="O293" s="28" t="str">
        <f>IF( N293 = "", "", TransTable[[#Totals],[Amount]])</f>
        <v/>
      </c>
    </row>
    <row r="294" spans="11:15" x14ac:dyDescent="0.2">
      <c r="K294" s="3" t="str">
        <f>IFERROR( TransTable[[#This Row],[Date]], "")</f>
        <v/>
      </c>
      <c r="L294" s="27" t="str">
        <f>IFERROR( IF( TransTable[[#This Row],[Transaction Type]] = "Contribution", TransTable[[#This Row],[Amount]], ""), "")</f>
        <v/>
      </c>
      <c r="M294" s="27" t="str">
        <f>IFERROR( IF( TransTable[[#This Row],[Transaction Type]] = "Distribution", TransTable[[#This Row],[Amount]], ""), "")</f>
        <v/>
      </c>
      <c r="N294" s="28" t="str">
        <f>IF( K294 = "", "", SUM($L$10:M294))</f>
        <v/>
      </c>
      <c r="O294" s="28" t="str">
        <f>IF( N294 = "", "", TransTable[[#Totals],[Amount]])</f>
        <v/>
      </c>
    </row>
    <row r="295" spans="11:15" x14ac:dyDescent="0.2">
      <c r="K295" s="3" t="str">
        <f>IFERROR( TransTable[[#This Row],[Date]], "")</f>
        <v/>
      </c>
      <c r="L295" s="27" t="str">
        <f>IFERROR( IF( TransTable[[#This Row],[Transaction Type]] = "Contribution", TransTable[[#This Row],[Amount]], ""), "")</f>
        <v/>
      </c>
      <c r="M295" s="27" t="str">
        <f>IFERROR( IF( TransTable[[#This Row],[Transaction Type]] = "Distribution", TransTable[[#This Row],[Amount]], ""), "")</f>
        <v/>
      </c>
      <c r="N295" s="28" t="str">
        <f>IF( K295 = "", "", SUM($L$10:M295))</f>
        <v/>
      </c>
      <c r="O295" s="28" t="str">
        <f>IF( N295 = "", "", TransTable[[#Totals],[Amount]])</f>
        <v/>
      </c>
    </row>
    <row r="296" spans="11:15" x14ac:dyDescent="0.2">
      <c r="K296" s="3" t="str">
        <f>IFERROR( TransTable[[#This Row],[Date]], "")</f>
        <v/>
      </c>
      <c r="L296" s="27" t="str">
        <f>IFERROR( IF( TransTable[[#This Row],[Transaction Type]] = "Contribution", TransTable[[#This Row],[Amount]], ""), "")</f>
        <v/>
      </c>
      <c r="M296" s="27" t="str">
        <f>IFERROR( IF( TransTable[[#This Row],[Transaction Type]] = "Distribution", TransTable[[#This Row],[Amount]], ""), "")</f>
        <v/>
      </c>
      <c r="N296" s="28" t="str">
        <f>IF( K296 = "", "", SUM($L$10:M296))</f>
        <v/>
      </c>
      <c r="O296" s="28" t="str">
        <f>IF( N296 = "", "", TransTable[[#Totals],[Amount]])</f>
        <v/>
      </c>
    </row>
    <row r="297" spans="11:15" x14ac:dyDescent="0.2">
      <c r="K297" s="3" t="str">
        <f>IFERROR( TransTable[[#This Row],[Date]], "")</f>
        <v/>
      </c>
      <c r="L297" s="27" t="str">
        <f>IFERROR( IF( TransTable[[#This Row],[Transaction Type]] = "Contribution", TransTable[[#This Row],[Amount]], ""), "")</f>
        <v/>
      </c>
      <c r="M297" s="27" t="str">
        <f>IFERROR( IF( TransTable[[#This Row],[Transaction Type]] = "Distribution", TransTable[[#This Row],[Amount]], ""), "")</f>
        <v/>
      </c>
      <c r="N297" s="28" t="str">
        <f>IF( K297 = "", "", SUM($L$10:M297))</f>
        <v/>
      </c>
      <c r="O297" s="28" t="str">
        <f>IF( N297 = "", "", TransTable[[#Totals],[Amount]])</f>
        <v/>
      </c>
    </row>
    <row r="298" spans="11:15" x14ac:dyDescent="0.2">
      <c r="K298" s="3" t="str">
        <f>IFERROR( TransTable[[#This Row],[Date]], "")</f>
        <v/>
      </c>
      <c r="L298" s="27" t="str">
        <f>IFERROR( IF( TransTable[[#This Row],[Transaction Type]] = "Contribution", TransTable[[#This Row],[Amount]], ""), "")</f>
        <v/>
      </c>
      <c r="M298" s="27" t="str">
        <f>IFERROR( IF( TransTable[[#This Row],[Transaction Type]] = "Distribution", TransTable[[#This Row],[Amount]], ""), "")</f>
        <v/>
      </c>
      <c r="N298" s="28" t="str">
        <f>IF( K298 = "", "", SUM($L$10:M298))</f>
        <v/>
      </c>
      <c r="O298" s="28" t="str">
        <f>IF( N298 = "", "", TransTable[[#Totals],[Amount]])</f>
        <v/>
      </c>
    </row>
    <row r="299" spans="11:15" x14ac:dyDescent="0.2">
      <c r="K299" s="3" t="str">
        <f>IFERROR( TransTable[[#This Row],[Date]], "")</f>
        <v/>
      </c>
      <c r="L299" s="27" t="str">
        <f>IFERROR( IF( TransTable[[#This Row],[Transaction Type]] = "Contribution", TransTable[[#This Row],[Amount]], ""), "")</f>
        <v/>
      </c>
      <c r="M299" s="27" t="str">
        <f>IFERROR( IF( TransTable[[#This Row],[Transaction Type]] = "Distribution", TransTable[[#This Row],[Amount]], ""), "")</f>
        <v/>
      </c>
      <c r="N299" s="28" t="str">
        <f>IF( K299 = "", "", SUM($L$10:M299))</f>
        <v/>
      </c>
      <c r="O299" s="28" t="str">
        <f>IF( N299 = "", "", TransTable[[#Totals],[Amount]])</f>
        <v/>
      </c>
    </row>
    <row r="300" spans="11:15" x14ac:dyDescent="0.2">
      <c r="K300" s="3" t="str">
        <f>IFERROR( TransTable[[#This Row],[Date]], "")</f>
        <v/>
      </c>
      <c r="L300" s="27" t="str">
        <f>IFERROR( IF( TransTable[[#This Row],[Transaction Type]] = "Contribution", TransTable[[#This Row],[Amount]], ""), "")</f>
        <v/>
      </c>
      <c r="M300" s="27" t="str">
        <f>IFERROR( IF( TransTable[[#This Row],[Transaction Type]] = "Distribution", TransTable[[#This Row],[Amount]], ""), "")</f>
        <v/>
      </c>
      <c r="N300" s="28" t="str">
        <f>IF( K300 = "", "", SUM($L$10:M300))</f>
        <v/>
      </c>
      <c r="O300" s="28" t="str">
        <f>IF( N300 = "", "", TransTable[[#Totals],[Amount]])</f>
        <v/>
      </c>
    </row>
    <row r="301" spans="11:15" x14ac:dyDescent="0.2">
      <c r="K301" s="3" t="str">
        <f>IFERROR( TransTable[[#This Row],[Date]], "")</f>
        <v/>
      </c>
      <c r="L301" s="27" t="str">
        <f>IFERROR( IF( TransTable[[#This Row],[Transaction Type]] = "Contribution", TransTable[[#This Row],[Amount]], ""), "")</f>
        <v/>
      </c>
      <c r="M301" s="27" t="str">
        <f>IFERROR( IF( TransTable[[#This Row],[Transaction Type]] = "Distribution", TransTable[[#This Row],[Amount]], ""), "")</f>
        <v/>
      </c>
      <c r="N301" s="28" t="str">
        <f>IF( K301 = "", "", SUM($L$10:M301))</f>
        <v/>
      </c>
      <c r="O301" s="28" t="str">
        <f>IF( N301 = "", "", TransTable[[#Totals],[Amount]])</f>
        <v/>
      </c>
    </row>
    <row r="302" spans="11:15" x14ac:dyDescent="0.2">
      <c r="K302" s="3" t="str">
        <f>IFERROR( TransTable[[#This Row],[Date]], "")</f>
        <v/>
      </c>
      <c r="L302" s="27" t="str">
        <f>IFERROR( IF( TransTable[[#This Row],[Transaction Type]] = "Contribution", TransTable[[#This Row],[Amount]], ""), "")</f>
        <v/>
      </c>
      <c r="M302" s="27" t="str">
        <f>IFERROR( IF( TransTable[[#This Row],[Transaction Type]] = "Distribution", TransTable[[#This Row],[Amount]], ""), "")</f>
        <v/>
      </c>
      <c r="N302" s="28" t="str">
        <f>IF( K302 = "", "", SUM($L$10:M302))</f>
        <v/>
      </c>
      <c r="O302" s="28" t="str">
        <f>IF( N302 = "", "", TransTable[[#Totals],[Amount]])</f>
        <v/>
      </c>
    </row>
    <row r="303" spans="11:15" x14ac:dyDescent="0.2">
      <c r="K303" s="3" t="str">
        <f>IFERROR( TransTable[[#This Row],[Date]], "")</f>
        <v/>
      </c>
      <c r="L303" s="27" t="str">
        <f>IFERROR( IF( TransTable[[#This Row],[Transaction Type]] = "Contribution", TransTable[[#This Row],[Amount]], ""), "")</f>
        <v/>
      </c>
      <c r="M303" s="27" t="str">
        <f>IFERROR( IF( TransTable[[#This Row],[Transaction Type]] = "Distribution", TransTable[[#This Row],[Amount]], ""), "")</f>
        <v/>
      </c>
      <c r="N303" s="28" t="str">
        <f>IF( K303 = "", "", SUM($L$10:M303))</f>
        <v/>
      </c>
      <c r="O303" s="28" t="str">
        <f>IF( N303 = "", "", TransTable[[#Totals],[Amount]])</f>
        <v/>
      </c>
    </row>
    <row r="304" spans="11:15" x14ac:dyDescent="0.2">
      <c r="K304" s="3" t="str">
        <f>IFERROR( TransTable[[#This Row],[Date]], "")</f>
        <v/>
      </c>
      <c r="L304" s="27" t="str">
        <f>IFERROR( IF( TransTable[[#This Row],[Transaction Type]] = "Contribution", TransTable[[#This Row],[Amount]], ""), "")</f>
        <v/>
      </c>
      <c r="M304" s="27" t="str">
        <f>IFERROR( IF( TransTable[[#This Row],[Transaction Type]] = "Distribution", TransTable[[#This Row],[Amount]], ""), "")</f>
        <v/>
      </c>
      <c r="N304" s="28" t="str">
        <f>IF( K304 = "", "", SUM($L$10:M304))</f>
        <v/>
      </c>
      <c r="O304" s="28" t="str">
        <f>IF( N304 = "", "", TransTable[[#Totals],[Amount]])</f>
        <v/>
      </c>
    </row>
    <row r="305" spans="11:15" x14ac:dyDescent="0.2">
      <c r="K305" s="3" t="str">
        <f>IFERROR( TransTable[[#This Row],[Date]], "")</f>
        <v/>
      </c>
      <c r="L305" s="27" t="str">
        <f>IFERROR( IF( TransTable[[#This Row],[Transaction Type]] = "Contribution", TransTable[[#This Row],[Amount]], ""), "")</f>
        <v/>
      </c>
      <c r="M305" s="27" t="str">
        <f>IFERROR( IF( TransTable[[#This Row],[Transaction Type]] = "Distribution", TransTable[[#This Row],[Amount]], ""), "")</f>
        <v/>
      </c>
      <c r="N305" s="28" t="str">
        <f>IF( K305 = "", "", SUM($L$10:M305))</f>
        <v/>
      </c>
      <c r="O305" s="28" t="str">
        <f>IF( N305 = "", "", TransTable[[#Totals],[Amount]])</f>
        <v/>
      </c>
    </row>
    <row r="306" spans="11:15" x14ac:dyDescent="0.2">
      <c r="K306" s="3" t="str">
        <f>IFERROR( TransTable[[#This Row],[Date]], "")</f>
        <v/>
      </c>
      <c r="L306" s="27" t="str">
        <f>IFERROR( IF( TransTable[[#This Row],[Transaction Type]] = "Contribution", TransTable[[#This Row],[Amount]], ""), "")</f>
        <v/>
      </c>
      <c r="M306" s="27" t="str">
        <f>IFERROR( IF( TransTable[[#This Row],[Transaction Type]] = "Distribution", TransTable[[#This Row],[Amount]], ""), "")</f>
        <v/>
      </c>
      <c r="N306" s="28" t="str">
        <f>IF( K306 = "", "", SUM($L$10:M306))</f>
        <v/>
      </c>
      <c r="O306" s="28" t="str">
        <f>IF( N306 = "", "", TransTable[[#Totals],[Amount]])</f>
        <v/>
      </c>
    </row>
    <row r="307" spans="11:15" x14ac:dyDescent="0.2">
      <c r="K307" s="3" t="str">
        <f>IFERROR( TransTable[[#This Row],[Date]], "")</f>
        <v/>
      </c>
      <c r="L307" s="27" t="str">
        <f>IFERROR( IF( TransTable[[#This Row],[Transaction Type]] = "Contribution", TransTable[[#This Row],[Amount]], ""), "")</f>
        <v/>
      </c>
      <c r="M307" s="27" t="str">
        <f>IFERROR( IF( TransTable[[#This Row],[Transaction Type]] = "Distribution", TransTable[[#This Row],[Amount]], ""), "")</f>
        <v/>
      </c>
      <c r="N307" s="28" t="str">
        <f>IF( K307 = "", "", SUM($L$10:M307))</f>
        <v/>
      </c>
      <c r="O307" s="28" t="str">
        <f>IF( N307 = "", "", TransTable[[#Totals],[Amount]])</f>
        <v/>
      </c>
    </row>
    <row r="308" spans="11:15" x14ac:dyDescent="0.2">
      <c r="K308" s="3" t="str">
        <f>IFERROR( TransTable[[#This Row],[Date]], "")</f>
        <v/>
      </c>
      <c r="L308" s="27" t="str">
        <f>IFERROR( IF( TransTable[[#This Row],[Transaction Type]] = "Contribution", TransTable[[#This Row],[Amount]], ""), "")</f>
        <v/>
      </c>
      <c r="M308" s="27" t="str">
        <f>IFERROR( IF( TransTable[[#This Row],[Transaction Type]] = "Distribution", TransTable[[#This Row],[Amount]], ""), "")</f>
        <v/>
      </c>
      <c r="N308" s="28" t="str">
        <f>IF( K308 = "", "", SUM($L$10:M308))</f>
        <v/>
      </c>
      <c r="O308" s="28" t="str">
        <f>IF( N308 = "", "", TransTable[[#Totals],[Amount]])</f>
        <v/>
      </c>
    </row>
    <row r="309" spans="11:15" x14ac:dyDescent="0.2">
      <c r="K309" s="3" t="str">
        <f>IFERROR( TransTable[[#This Row],[Date]], "")</f>
        <v/>
      </c>
      <c r="L309" s="27" t="str">
        <f>IFERROR( IF( TransTable[[#This Row],[Transaction Type]] = "Contribution", TransTable[[#This Row],[Amount]], ""), "")</f>
        <v/>
      </c>
      <c r="M309" s="27" t="str">
        <f>IFERROR( IF( TransTable[[#This Row],[Transaction Type]] = "Distribution", TransTable[[#This Row],[Amount]], ""), "")</f>
        <v/>
      </c>
      <c r="N309" s="28" t="str">
        <f>IF( K309 = "", "", SUM($L$10:M309))</f>
        <v/>
      </c>
      <c r="O309" s="28" t="str">
        <f>IF( N309 = "", "", TransTable[[#Totals],[Amount]])</f>
        <v/>
      </c>
    </row>
    <row r="310" spans="11:15" x14ac:dyDescent="0.2">
      <c r="K310" s="3" t="str">
        <f>IFERROR( TransTable[[#This Row],[Date]], "")</f>
        <v/>
      </c>
      <c r="L310" s="27" t="str">
        <f>IFERROR( IF( TransTable[[#This Row],[Transaction Type]] = "Contribution", TransTable[[#This Row],[Amount]], ""), "")</f>
        <v/>
      </c>
      <c r="M310" s="27" t="str">
        <f>IFERROR( IF( TransTable[[#This Row],[Transaction Type]] = "Distribution", TransTable[[#This Row],[Amount]], ""), "")</f>
        <v/>
      </c>
      <c r="N310" s="28" t="str">
        <f>IF( K310 = "", "", SUM($L$10:M310))</f>
        <v/>
      </c>
      <c r="O310" s="28" t="str">
        <f>IF( N310 = "", "", TransTable[[#Totals],[Amount]])</f>
        <v/>
      </c>
    </row>
    <row r="311" spans="11:15" x14ac:dyDescent="0.2">
      <c r="K311" s="3" t="str">
        <f>IFERROR( TransTable[[#This Row],[Date]], "")</f>
        <v/>
      </c>
      <c r="L311" s="27" t="str">
        <f>IFERROR( IF( TransTable[[#This Row],[Transaction Type]] = "Contribution", TransTable[[#This Row],[Amount]], ""), "")</f>
        <v/>
      </c>
      <c r="M311" s="27" t="str">
        <f>IFERROR( IF( TransTable[[#This Row],[Transaction Type]] = "Distribution", TransTable[[#This Row],[Amount]], ""), "")</f>
        <v/>
      </c>
      <c r="N311" s="28" t="str">
        <f>IF( K311 = "", "", SUM($L$10:M311))</f>
        <v/>
      </c>
      <c r="O311" s="28" t="str">
        <f>IF( N311 = "", "", TransTable[[#Totals],[Amount]])</f>
        <v/>
      </c>
    </row>
    <row r="312" spans="11:15" x14ac:dyDescent="0.2">
      <c r="K312" s="3" t="str">
        <f>IFERROR( TransTable[[#This Row],[Date]], "")</f>
        <v/>
      </c>
      <c r="L312" s="27" t="str">
        <f>IFERROR( IF( TransTable[[#This Row],[Transaction Type]] = "Contribution", TransTable[[#This Row],[Amount]], ""), "")</f>
        <v/>
      </c>
      <c r="M312" s="27" t="str">
        <f>IFERROR( IF( TransTable[[#This Row],[Transaction Type]] = "Distribution", TransTable[[#This Row],[Amount]], ""), "")</f>
        <v/>
      </c>
      <c r="N312" s="28" t="str">
        <f>IF( K312 = "", "", SUM($L$10:M312))</f>
        <v/>
      </c>
      <c r="O312" s="28" t="str">
        <f>IF( N312 = "", "", TransTable[[#Totals],[Amount]])</f>
        <v/>
      </c>
    </row>
    <row r="313" spans="11:15" x14ac:dyDescent="0.2">
      <c r="K313" s="3" t="str">
        <f>IFERROR( TransTable[[#This Row],[Date]], "")</f>
        <v/>
      </c>
      <c r="L313" s="27" t="str">
        <f>IFERROR( IF( TransTable[[#This Row],[Transaction Type]] = "Contribution", TransTable[[#This Row],[Amount]], ""), "")</f>
        <v/>
      </c>
      <c r="M313" s="27" t="str">
        <f>IFERROR( IF( TransTable[[#This Row],[Transaction Type]] = "Distribution", TransTable[[#This Row],[Amount]], ""), "")</f>
        <v/>
      </c>
      <c r="N313" s="28" t="str">
        <f>IF( K313 = "", "", SUM($L$10:M313))</f>
        <v/>
      </c>
      <c r="O313" s="28" t="str">
        <f>IF( N313 = "", "", TransTable[[#Totals],[Amount]])</f>
        <v/>
      </c>
    </row>
    <row r="314" spans="11:15" x14ac:dyDescent="0.2">
      <c r="K314" s="3" t="str">
        <f>IFERROR( TransTable[[#This Row],[Date]], "")</f>
        <v/>
      </c>
      <c r="L314" s="27" t="str">
        <f>IFERROR( IF( TransTable[[#This Row],[Transaction Type]] = "Contribution", TransTable[[#This Row],[Amount]], ""), "")</f>
        <v/>
      </c>
      <c r="M314" s="27" t="str">
        <f>IFERROR( IF( TransTable[[#This Row],[Transaction Type]] = "Distribution", TransTable[[#This Row],[Amount]], ""), "")</f>
        <v/>
      </c>
      <c r="N314" s="28" t="str">
        <f>IF( K314 = "", "", SUM($L$10:M314))</f>
        <v/>
      </c>
      <c r="O314" s="28" t="str">
        <f>IF( N314 = "", "", TransTable[[#Totals],[Amount]])</f>
        <v/>
      </c>
    </row>
    <row r="315" spans="11:15" x14ac:dyDescent="0.2">
      <c r="K315" s="3" t="str">
        <f>IFERROR( TransTable[[#This Row],[Date]], "")</f>
        <v/>
      </c>
      <c r="L315" s="27" t="str">
        <f>IFERROR( IF( TransTable[[#This Row],[Transaction Type]] = "Contribution", TransTable[[#This Row],[Amount]], ""), "")</f>
        <v/>
      </c>
      <c r="M315" s="27" t="str">
        <f>IFERROR( IF( TransTable[[#This Row],[Transaction Type]] = "Distribution", TransTable[[#This Row],[Amount]], ""), "")</f>
        <v/>
      </c>
      <c r="N315" s="28" t="str">
        <f>IF( K315 = "", "", SUM($L$10:M315))</f>
        <v/>
      </c>
      <c r="O315" s="28" t="str">
        <f>IF( N315 = "", "", TransTable[[#Totals],[Amount]])</f>
        <v/>
      </c>
    </row>
    <row r="316" spans="11:15" x14ac:dyDescent="0.2">
      <c r="K316" s="3" t="str">
        <f>IFERROR( TransTable[[#This Row],[Date]], "")</f>
        <v/>
      </c>
      <c r="L316" s="27" t="str">
        <f>IFERROR( IF( TransTable[[#This Row],[Transaction Type]] = "Contribution", TransTable[[#This Row],[Amount]], ""), "")</f>
        <v/>
      </c>
      <c r="M316" s="27" t="str">
        <f>IFERROR( IF( TransTable[[#This Row],[Transaction Type]] = "Distribution", TransTable[[#This Row],[Amount]], ""), "")</f>
        <v/>
      </c>
      <c r="N316" s="28" t="str">
        <f>IF( K316 = "", "", SUM($L$10:M316))</f>
        <v/>
      </c>
      <c r="O316" s="28" t="str">
        <f>IF( N316 = "", "", TransTable[[#Totals],[Amount]])</f>
        <v/>
      </c>
    </row>
    <row r="317" spans="11:15" x14ac:dyDescent="0.2">
      <c r="K317" s="3" t="str">
        <f>IFERROR( TransTable[[#This Row],[Date]], "")</f>
        <v/>
      </c>
      <c r="L317" s="27" t="str">
        <f>IFERROR( IF( TransTable[[#This Row],[Transaction Type]] = "Contribution", TransTable[[#This Row],[Amount]], ""), "")</f>
        <v/>
      </c>
      <c r="M317" s="27" t="str">
        <f>IFERROR( IF( TransTable[[#This Row],[Transaction Type]] = "Distribution", TransTable[[#This Row],[Amount]], ""), "")</f>
        <v/>
      </c>
      <c r="N317" s="28" t="str">
        <f>IF( K317 = "", "", SUM($L$10:M317))</f>
        <v/>
      </c>
      <c r="O317" s="28" t="str">
        <f>IF( N317 = "", "", TransTable[[#Totals],[Amount]])</f>
        <v/>
      </c>
    </row>
    <row r="318" spans="11:15" x14ac:dyDescent="0.2">
      <c r="K318" s="3" t="str">
        <f>IFERROR( TransTable[[#This Row],[Date]], "")</f>
        <v/>
      </c>
      <c r="L318" s="27" t="str">
        <f>IFERROR( IF( TransTable[[#This Row],[Transaction Type]] = "Contribution", TransTable[[#This Row],[Amount]], ""), "")</f>
        <v/>
      </c>
      <c r="M318" s="27" t="str">
        <f>IFERROR( IF( TransTable[[#This Row],[Transaction Type]] = "Distribution", TransTable[[#This Row],[Amount]], ""), "")</f>
        <v/>
      </c>
      <c r="N318" s="28" t="str">
        <f>IF( K318 = "", "", SUM($L$10:M318))</f>
        <v/>
      </c>
      <c r="O318" s="28" t="str">
        <f>IF( N318 = "", "", TransTable[[#Totals],[Amount]])</f>
        <v/>
      </c>
    </row>
    <row r="319" spans="11:15" x14ac:dyDescent="0.2">
      <c r="K319" s="3" t="str">
        <f>IFERROR( TransTable[[#This Row],[Date]], "")</f>
        <v/>
      </c>
      <c r="L319" s="27" t="str">
        <f>IFERROR( IF( TransTable[[#This Row],[Transaction Type]] = "Contribution", TransTable[[#This Row],[Amount]], ""), "")</f>
        <v/>
      </c>
      <c r="M319" s="27" t="str">
        <f>IFERROR( IF( TransTable[[#This Row],[Transaction Type]] = "Distribution", TransTable[[#This Row],[Amount]], ""), "")</f>
        <v/>
      </c>
      <c r="N319" s="28" t="str">
        <f>IF( K319 = "", "", SUM($L$10:M319))</f>
        <v/>
      </c>
      <c r="O319" s="28" t="str">
        <f>IF( N319 = "", "", TransTable[[#Totals],[Amount]])</f>
        <v/>
      </c>
    </row>
    <row r="320" spans="11:15" x14ac:dyDescent="0.2">
      <c r="K320" s="3" t="str">
        <f>IFERROR( TransTable[[#This Row],[Date]], "")</f>
        <v/>
      </c>
      <c r="L320" s="27" t="str">
        <f>IFERROR( IF( TransTable[[#This Row],[Transaction Type]] = "Contribution", TransTable[[#This Row],[Amount]], ""), "")</f>
        <v/>
      </c>
      <c r="M320" s="27" t="str">
        <f>IFERROR( IF( TransTable[[#This Row],[Transaction Type]] = "Distribution", TransTable[[#This Row],[Amount]], ""), "")</f>
        <v/>
      </c>
      <c r="N320" s="28" t="str">
        <f>IF( K320 = "", "", SUM($L$10:M320))</f>
        <v/>
      </c>
      <c r="O320" s="28" t="str">
        <f>IF( N320 = "", "", TransTable[[#Totals],[Amount]])</f>
        <v/>
      </c>
    </row>
    <row r="321" spans="11:15" x14ac:dyDescent="0.2">
      <c r="K321" s="3" t="str">
        <f>IFERROR( TransTable[[#This Row],[Date]], "")</f>
        <v/>
      </c>
      <c r="L321" s="27" t="str">
        <f>IFERROR( IF( TransTable[[#This Row],[Transaction Type]] = "Contribution", TransTable[[#This Row],[Amount]], ""), "")</f>
        <v/>
      </c>
      <c r="M321" s="27" t="str">
        <f>IFERROR( IF( TransTable[[#This Row],[Transaction Type]] = "Distribution", TransTable[[#This Row],[Amount]], ""), "")</f>
        <v/>
      </c>
      <c r="N321" s="28" t="str">
        <f>IF( K321 = "", "", SUM($L$10:M321))</f>
        <v/>
      </c>
      <c r="O321" s="28" t="str">
        <f>IF( N321 = "", "", TransTable[[#Totals],[Amount]])</f>
        <v/>
      </c>
    </row>
    <row r="322" spans="11:15" x14ac:dyDescent="0.2">
      <c r="K322" s="3" t="str">
        <f>IFERROR( TransTable[[#This Row],[Date]], "")</f>
        <v/>
      </c>
      <c r="L322" s="27" t="str">
        <f>IFERROR( IF( TransTable[[#This Row],[Transaction Type]] = "Contribution", TransTable[[#This Row],[Amount]], ""), "")</f>
        <v/>
      </c>
      <c r="M322" s="27" t="str">
        <f>IFERROR( IF( TransTable[[#This Row],[Transaction Type]] = "Distribution", TransTable[[#This Row],[Amount]], ""), "")</f>
        <v/>
      </c>
      <c r="N322" s="28" t="str">
        <f>IF( K322 = "", "", SUM($L$10:M322))</f>
        <v/>
      </c>
      <c r="O322" s="28" t="str">
        <f>IF( N322 = "", "", TransTable[[#Totals],[Amount]])</f>
        <v/>
      </c>
    </row>
    <row r="323" spans="11:15" x14ac:dyDescent="0.2">
      <c r="K323" s="3" t="str">
        <f>IFERROR( TransTable[[#This Row],[Date]], "")</f>
        <v/>
      </c>
      <c r="L323" s="27" t="str">
        <f>IFERROR( IF( TransTable[[#This Row],[Transaction Type]] = "Contribution", TransTable[[#This Row],[Amount]], ""), "")</f>
        <v/>
      </c>
      <c r="M323" s="27" t="str">
        <f>IFERROR( IF( TransTable[[#This Row],[Transaction Type]] = "Distribution", TransTable[[#This Row],[Amount]], ""), "")</f>
        <v/>
      </c>
      <c r="N323" s="28" t="str">
        <f>IF( K323 = "", "", SUM($L$10:M323))</f>
        <v/>
      </c>
      <c r="O323" s="28" t="str">
        <f>IF( N323 = "", "", TransTable[[#Totals],[Amount]])</f>
        <v/>
      </c>
    </row>
    <row r="324" spans="11:15" x14ac:dyDescent="0.2">
      <c r="K324" s="3" t="str">
        <f>IFERROR( TransTable[[#This Row],[Date]], "")</f>
        <v/>
      </c>
      <c r="L324" s="27" t="str">
        <f>IFERROR( IF( TransTable[[#This Row],[Transaction Type]] = "Contribution", TransTable[[#This Row],[Amount]], ""), "")</f>
        <v/>
      </c>
      <c r="M324" s="27" t="str">
        <f>IFERROR( IF( TransTable[[#This Row],[Transaction Type]] = "Distribution", TransTable[[#This Row],[Amount]], ""), "")</f>
        <v/>
      </c>
      <c r="N324" s="28" t="str">
        <f>IF( K324 = "", "", SUM($L$10:M324))</f>
        <v/>
      </c>
      <c r="O324" s="28" t="str">
        <f>IF( N324 = "", "", TransTable[[#Totals],[Amount]])</f>
        <v/>
      </c>
    </row>
    <row r="325" spans="11:15" x14ac:dyDescent="0.2">
      <c r="K325" s="3" t="str">
        <f>IFERROR( TransTable[[#This Row],[Date]], "")</f>
        <v/>
      </c>
      <c r="L325" s="27" t="str">
        <f>IFERROR( IF( TransTable[[#This Row],[Transaction Type]] = "Contribution", TransTable[[#This Row],[Amount]], ""), "")</f>
        <v/>
      </c>
      <c r="M325" s="27" t="str">
        <f>IFERROR( IF( TransTable[[#This Row],[Transaction Type]] = "Distribution", TransTable[[#This Row],[Amount]], ""), "")</f>
        <v/>
      </c>
      <c r="N325" s="28" t="str">
        <f>IF( K325 = "", "", SUM($L$10:M325))</f>
        <v/>
      </c>
      <c r="O325" s="28" t="str">
        <f>IF( N325 = "", "", TransTable[[#Totals],[Amount]])</f>
        <v/>
      </c>
    </row>
    <row r="326" spans="11:15" x14ac:dyDescent="0.2">
      <c r="K326" s="3" t="str">
        <f>IFERROR( TransTable[[#This Row],[Date]], "")</f>
        <v/>
      </c>
      <c r="L326" s="27" t="str">
        <f>IFERROR( IF( TransTable[[#This Row],[Transaction Type]] = "Contribution", TransTable[[#This Row],[Amount]], ""), "")</f>
        <v/>
      </c>
      <c r="M326" s="27" t="str">
        <f>IFERROR( IF( TransTable[[#This Row],[Transaction Type]] = "Distribution", TransTable[[#This Row],[Amount]], ""), "")</f>
        <v/>
      </c>
      <c r="N326" s="28" t="str">
        <f>IF( K326 = "", "", SUM($L$10:M326))</f>
        <v/>
      </c>
      <c r="O326" s="28" t="str">
        <f>IF( N326 = "", "", TransTable[[#Totals],[Amount]])</f>
        <v/>
      </c>
    </row>
    <row r="327" spans="11:15" x14ac:dyDescent="0.2">
      <c r="K327" s="3" t="str">
        <f>IFERROR( TransTable[[#This Row],[Date]], "")</f>
        <v/>
      </c>
      <c r="L327" s="27" t="str">
        <f>IFERROR( IF( TransTable[[#This Row],[Transaction Type]] = "Contribution", TransTable[[#This Row],[Amount]], ""), "")</f>
        <v/>
      </c>
      <c r="M327" s="27" t="str">
        <f>IFERROR( IF( TransTable[[#This Row],[Transaction Type]] = "Distribution", TransTable[[#This Row],[Amount]], ""), "")</f>
        <v/>
      </c>
      <c r="N327" s="28" t="str">
        <f>IF( K327 = "", "", SUM($L$10:M327))</f>
        <v/>
      </c>
      <c r="O327" s="28" t="str">
        <f>IF( N327 = "", "", TransTable[[#Totals],[Amount]])</f>
        <v/>
      </c>
    </row>
    <row r="328" spans="11:15" x14ac:dyDescent="0.2">
      <c r="K328" s="3" t="str">
        <f>IFERROR( TransTable[[#This Row],[Date]], "")</f>
        <v/>
      </c>
      <c r="L328" s="27" t="str">
        <f>IFERROR( IF( TransTable[[#This Row],[Transaction Type]] = "Contribution", TransTable[[#This Row],[Amount]], ""), "")</f>
        <v/>
      </c>
      <c r="M328" s="27" t="str">
        <f>IFERROR( IF( TransTable[[#This Row],[Transaction Type]] = "Distribution", TransTable[[#This Row],[Amount]], ""), "")</f>
        <v/>
      </c>
      <c r="N328" s="28" t="str">
        <f>IF( K328 = "", "", SUM($L$10:M328))</f>
        <v/>
      </c>
      <c r="O328" s="28" t="str">
        <f>IF( N328 = "", "", TransTable[[#Totals],[Amount]])</f>
        <v/>
      </c>
    </row>
    <row r="329" spans="11:15" x14ac:dyDescent="0.2">
      <c r="K329" s="3" t="str">
        <f>IFERROR( TransTable[[#This Row],[Date]], "")</f>
        <v/>
      </c>
      <c r="L329" s="27" t="str">
        <f>IFERROR( IF( TransTable[[#This Row],[Transaction Type]] = "Contribution", TransTable[[#This Row],[Amount]], ""), "")</f>
        <v/>
      </c>
      <c r="M329" s="27" t="str">
        <f>IFERROR( IF( TransTable[[#This Row],[Transaction Type]] = "Distribution", TransTable[[#This Row],[Amount]], ""), "")</f>
        <v/>
      </c>
      <c r="N329" s="28" t="str">
        <f>IF( K329 = "", "", SUM($L$10:M329))</f>
        <v/>
      </c>
      <c r="O329" s="28" t="str">
        <f>IF( N329 = "", "", TransTable[[#Totals],[Amount]])</f>
        <v/>
      </c>
    </row>
    <row r="330" spans="11:15" x14ac:dyDescent="0.2">
      <c r="K330" s="3" t="str">
        <f>IFERROR( TransTable[[#This Row],[Date]], "")</f>
        <v/>
      </c>
      <c r="L330" s="27" t="str">
        <f>IFERROR( IF( TransTable[[#This Row],[Transaction Type]] = "Contribution", TransTable[[#This Row],[Amount]], ""), "")</f>
        <v/>
      </c>
      <c r="M330" s="27" t="str">
        <f>IFERROR( IF( TransTable[[#This Row],[Transaction Type]] = "Distribution", TransTable[[#This Row],[Amount]], ""), "")</f>
        <v/>
      </c>
      <c r="N330" s="28" t="str">
        <f>IF( K330 = "", "", SUM($L$10:M330))</f>
        <v/>
      </c>
      <c r="O330" s="28" t="str">
        <f>IF( N330 = "", "", TransTable[[#Totals],[Amount]])</f>
        <v/>
      </c>
    </row>
    <row r="331" spans="11:15" x14ac:dyDescent="0.2">
      <c r="K331" s="3" t="str">
        <f>IFERROR( TransTable[[#This Row],[Date]], "")</f>
        <v/>
      </c>
      <c r="L331" s="27" t="str">
        <f>IFERROR( IF( TransTable[[#This Row],[Transaction Type]] = "Contribution", TransTable[[#This Row],[Amount]], ""), "")</f>
        <v/>
      </c>
      <c r="M331" s="27" t="str">
        <f>IFERROR( IF( TransTable[[#This Row],[Transaction Type]] = "Distribution", TransTable[[#This Row],[Amount]], ""), "")</f>
        <v/>
      </c>
      <c r="N331" s="28" t="str">
        <f>IF( K331 = "", "", SUM($L$10:M331))</f>
        <v/>
      </c>
      <c r="O331" s="28" t="str">
        <f>IF( N331 = "", "", TransTable[[#Totals],[Amount]])</f>
        <v/>
      </c>
    </row>
    <row r="332" spans="11:15" x14ac:dyDescent="0.2">
      <c r="K332" s="3" t="str">
        <f>IFERROR( TransTable[[#This Row],[Date]], "")</f>
        <v/>
      </c>
      <c r="L332" s="27" t="str">
        <f>IFERROR( IF( TransTable[[#This Row],[Transaction Type]] = "Contribution", TransTable[[#This Row],[Amount]], ""), "")</f>
        <v/>
      </c>
      <c r="M332" s="27" t="str">
        <f>IFERROR( IF( TransTable[[#This Row],[Transaction Type]] = "Distribution", TransTable[[#This Row],[Amount]], ""), "")</f>
        <v/>
      </c>
      <c r="N332" s="28" t="str">
        <f>IF( K332 = "", "", SUM($L$10:M332))</f>
        <v/>
      </c>
      <c r="O332" s="28" t="str">
        <f>IF( N332 = "", "", TransTable[[#Totals],[Amount]])</f>
        <v/>
      </c>
    </row>
    <row r="333" spans="11:15" x14ac:dyDescent="0.2">
      <c r="K333" s="3" t="str">
        <f>IFERROR( TransTable[[#This Row],[Date]], "")</f>
        <v/>
      </c>
      <c r="L333" s="27" t="str">
        <f>IFERROR( IF( TransTable[[#This Row],[Transaction Type]] = "Contribution", TransTable[[#This Row],[Amount]], ""), "")</f>
        <v/>
      </c>
      <c r="M333" s="27" t="str">
        <f>IFERROR( IF( TransTable[[#This Row],[Transaction Type]] = "Distribution", TransTable[[#This Row],[Amount]], ""), "")</f>
        <v/>
      </c>
      <c r="N333" s="28" t="str">
        <f>IF( K333 = "", "", SUM($L$10:M333))</f>
        <v/>
      </c>
      <c r="O333" s="28" t="str">
        <f>IF( N333 = "", "", TransTable[[#Totals],[Amount]])</f>
        <v/>
      </c>
    </row>
    <row r="334" spans="11:15" x14ac:dyDescent="0.2">
      <c r="K334" s="3" t="str">
        <f>IFERROR( TransTable[[#This Row],[Date]], "")</f>
        <v/>
      </c>
      <c r="L334" s="27" t="str">
        <f>IFERROR( IF( TransTable[[#This Row],[Transaction Type]] = "Contribution", TransTable[[#This Row],[Amount]], ""), "")</f>
        <v/>
      </c>
      <c r="M334" s="27" t="str">
        <f>IFERROR( IF( TransTable[[#This Row],[Transaction Type]] = "Distribution", TransTable[[#This Row],[Amount]], ""), "")</f>
        <v/>
      </c>
      <c r="N334" s="28" t="str">
        <f>IF( K334 = "", "", SUM($L$10:M334))</f>
        <v/>
      </c>
      <c r="O334" s="28" t="str">
        <f>IF( N334 = "", "", TransTable[[#Totals],[Amount]])</f>
        <v/>
      </c>
    </row>
    <row r="335" spans="11:15" x14ac:dyDescent="0.2">
      <c r="K335" s="3" t="str">
        <f>IFERROR( TransTable[[#This Row],[Date]], "")</f>
        <v/>
      </c>
      <c r="L335" s="27" t="str">
        <f>IFERROR( IF( TransTable[[#This Row],[Transaction Type]] = "Contribution", TransTable[[#This Row],[Amount]], ""), "")</f>
        <v/>
      </c>
      <c r="M335" s="27" t="str">
        <f>IFERROR( IF( TransTable[[#This Row],[Transaction Type]] = "Distribution", TransTable[[#This Row],[Amount]], ""), "")</f>
        <v/>
      </c>
      <c r="N335" s="28" t="str">
        <f>IF( K335 = "", "", SUM($L$10:M335))</f>
        <v/>
      </c>
      <c r="O335" s="28" t="str">
        <f>IF( N335 = "", "", TransTable[[#Totals],[Amount]])</f>
        <v/>
      </c>
    </row>
    <row r="336" spans="11:15" x14ac:dyDescent="0.2">
      <c r="K336" s="3" t="str">
        <f>IFERROR( TransTable[[#This Row],[Date]], "")</f>
        <v/>
      </c>
      <c r="L336" s="27" t="str">
        <f>IFERROR( IF( TransTable[[#This Row],[Transaction Type]] = "Contribution", TransTable[[#This Row],[Amount]], ""), "")</f>
        <v/>
      </c>
      <c r="M336" s="27" t="str">
        <f>IFERROR( IF( TransTable[[#This Row],[Transaction Type]] = "Distribution", TransTable[[#This Row],[Amount]], ""), "")</f>
        <v/>
      </c>
      <c r="N336" s="28" t="str">
        <f>IF( K336 = "", "", SUM($L$10:M336))</f>
        <v/>
      </c>
      <c r="O336" s="28" t="str">
        <f>IF( N336 = "", "", TransTable[[#Totals],[Amount]])</f>
        <v/>
      </c>
    </row>
    <row r="337" spans="11:15" x14ac:dyDescent="0.2">
      <c r="K337" s="3" t="str">
        <f>IFERROR( TransTable[[#This Row],[Date]], "")</f>
        <v/>
      </c>
      <c r="L337" s="27" t="str">
        <f>IFERROR( IF( TransTable[[#This Row],[Transaction Type]] = "Contribution", TransTable[[#This Row],[Amount]], ""), "")</f>
        <v/>
      </c>
      <c r="M337" s="27" t="str">
        <f>IFERROR( IF( TransTable[[#This Row],[Transaction Type]] = "Distribution", TransTable[[#This Row],[Amount]], ""), "")</f>
        <v/>
      </c>
      <c r="N337" s="28" t="str">
        <f>IF( K337 = "", "", SUM($L$10:M337))</f>
        <v/>
      </c>
      <c r="O337" s="28" t="str">
        <f>IF( N337 = "", "", TransTable[[#Totals],[Amount]])</f>
        <v/>
      </c>
    </row>
    <row r="338" spans="11:15" x14ac:dyDescent="0.2">
      <c r="K338" s="3" t="str">
        <f>IFERROR( TransTable[[#This Row],[Date]], "")</f>
        <v/>
      </c>
      <c r="L338" s="27" t="str">
        <f>IFERROR( IF( TransTable[[#This Row],[Transaction Type]] = "Contribution", TransTable[[#This Row],[Amount]], ""), "")</f>
        <v/>
      </c>
      <c r="M338" s="27" t="str">
        <f>IFERROR( IF( TransTable[[#This Row],[Transaction Type]] = "Distribution", TransTable[[#This Row],[Amount]], ""), "")</f>
        <v/>
      </c>
      <c r="N338" s="28" t="str">
        <f>IF( K338 = "", "", SUM($L$10:M338))</f>
        <v/>
      </c>
      <c r="O338" s="28" t="str">
        <f>IF( N338 = "", "", TransTable[[#Totals],[Amount]])</f>
        <v/>
      </c>
    </row>
    <row r="339" spans="11:15" x14ac:dyDescent="0.2">
      <c r="K339" s="3" t="str">
        <f>IFERROR( TransTable[[#This Row],[Date]], "")</f>
        <v/>
      </c>
      <c r="L339" s="27" t="str">
        <f>IFERROR( IF( TransTable[[#This Row],[Transaction Type]] = "Contribution", TransTable[[#This Row],[Amount]], ""), "")</f>
        <v/>
      </c>
      <c r="M339" s="27" t="str">
        <f>IFERROR( IF( TransTable[[#This Row],[Transaction Type]] = "Distribution", TransTable[[#This Row],[Amount]], ""), "")</f>
        <v/>
      </c>
      <c r="N339" s="28" t="str">
        <f>IF( K339 = "", "", SUM($L$10:M339))</f>
        <v/>
      </c>
      <c r="O339" s="28" t="str">
        <f>IF( N339 = "", "", TransTable[[#Totals],[Amount]])</f>
        <v/>
      </c>
    </row>
    <row r="340" spans="11:15" x14ac:dyDescent="0.2">
      <c r="K340" s="3" t="str">
        <f>IFERROR( TransTable[[#This Row],[Date]], "")</f>
        <v/>
      </c>
      <c r="L340" s="27" t="str">
        <f>IFERROR( IF( TransTable[[#This Row],[Transaction Type]] = "Contribution", TransTable[[#This Row],[Amount]], ""), "")</f>
        <v/>
      </c>
      <c r="M340" s="27" t="str">
        <f>IFERROR( IF( TransTable[[#This Row],[Transaction Type]] = "Distribution", TransTable[[#This Row],[Amount]], ""), "")</f>
        <v/>
      </c>
      <c r="N340" s="28" t="str">
        <f>IF( K340 = "", "", SUM($L$10:M340))</f>
        <v/>
      </c>
      <c r="O340" s="28" t="str">
        <f>IF( N340 = "", "", TransTable[[#Totals],[Amount]])</f>
        <v/>
      </c>
    </row>
    <row r="341" spans="11:15" x14ac:dyDescent="0.2">
      <c r="K341" s="3" t="str">
        <f>IFERROR( TransTable[[#This Row],[Date]], "")</f>
        <v/>
      </c>
      <c r="L341" s="27" t="str">
        <f>IFERROR( IF( TransTable[[#This Row],[Transaction Type]] = "Contribution", TransTable[[#This Row],[Amount]], ""), "")</f>
        <v/>
      </c>
      <c r="M341" s="27" t="str">
        <f>IFERROR( IF( TransTable[[#This Row],[Transaction Type]] = "Distribution", TransTable[[#This Row],[Amount]], ""), "")</f>
        <v/>
      </c>
      <c r="N341" s="28" t="str">
        <f>IF( K341 = "", "", SUM($L$10:M341))</f>
        <v/>
      </c>
      <c r="O341" s="28" t="str">
        <f>IF( N341 = "", "", TransTable[[#Totals],[Amount]])</f>
        <v/>
      </c>
    </row>
    <row r="342" spans="11:15" x14ac:dyDescent="0.2">
      <c r="K342" s="3" t="str">
        <f>IFERROR( TransTable[[#This Row],[Date]], "")</f>
        <v/>
      </c>
      <c r="L342" s="27" t="str">
        <f>IFERROR( IF( TransTable[[#This Row],[Transaction Type]] = "Contribution", TransTable[[#This Row],[Amount]], ""), "")</f>
        <v/>
      </c>
      <c r="M342" s="27" t="str">
        <f>IFERROR( IF( TransTable[[#This Row],[Transaction Type]] = "Distribution", TransTable[[#This Row],[Amount]], ""), "")</f>
        <v/>
      </c>
      <c r="N342" s="28" t="str">
        <f>IF( K342 = "", "", SUM($L$10:M342))</f>
        <v/>
      </c>
      <c r="O342" s="28" t="str">
        <f>IF( N342 = "", "", TransTable[[#Totals],[Amount]])</f>
        <v/>
      </c>
    </row>
    <row r="343" spans="11:15" x14ac:dyDescent="0.2">
      <c r="K343" s="3" t="str">
        <f>IFERROR( TransTable[[#This Row],[Date]], "")</f>
        <v/>
      </c>
      <c r="L343" s="27" t="str">
        <f>IFERROR( IF( TransTable[[#This Row],[Transaction Type]] = "Contribution", TransTable[[#This Row],[Amount]], ""), "")</f>
        <v/>
      </c>
      <c r="M343" s="27" t="str">
        <f>IFERROR( IF( TransTable[[#This Row],[Transaction Type]] = "Distribution", TransTable[[#This Row],[Amount]], ""), "")</f>
        <v/>
      </c>
      <c r="N343" s="28" t="str">
        <f>IF( K343 = "", "", SUM($L$10:M343))</f>
        <v/>
      </c>
      <c r="O343" s="28" t="str">
        <f>IF( N343 = "", "", TransTable[[#Totals],[Amount]])</f>
        <v/>
      </c>
    </row>
    <row r="344" spans="11:15" x14ac:dyDescent="0.2">
      <c r="K344" s="3" t="str">
        <f>IFERROR( TransTable[[#This Row],[Date]], "")</f>
        <v/>
      </c>
      <c r="L344" s="27" t="str">
        <f>IFERROR( IF( TransTable[[#This Row],[Transaction Type]] = "Contribution", TransTable[[#This Row],[Amount]], ""), "")</f>
        <v/>
      </c>
      <c r="M344" s="27" t="str">
        <f>IFERROR( IF( TransTable[[#This Row],[Transaction Type]] = "Distribution", TransTable[[#This Row],[Amount]], ""), "")</f>
        <v/>
      </c>
      <c r="N344" s="28" t="str">
        <f>IF( K344 = "", "", SUM($L$10:M344))</f>
        <v/>
      </c>
      <c r="O344" s="28" t="str">
        <f>IF( N344 = "", "", TransTable[[#Totals],[Amount]])</f>
        <v/>
      </c>
    </row>
    <row r="345" spans="11:15" x14ac:dyDescent="0.2">
      <c r="K345" s="3" t="str">
        <f>IFERROR( TransTable[[#This Row],[Date]], "")</f>
        <v/>
      </c>
      <c r="L345" s="27" t="str">
        <f>IFERROR( IF( TransTable[[#This Row],[Transaction Type]] = "Contribution", TransTable[[#This Row],[Amount]], ""), "")</f>
        <v/>
      </c>
      <c r="M345" s="27" t="str">
        <f>IFERROR( IF( TransTable[[#This Row],[Transaction Type]] = "Distribution", TransTable[[#This Row],[Amount]], ""), "")</f>
        <v/>
      </c>
      <c r="N345" s="28" t="str">
        <f>IF( K345 = "", "", SUM($L$10:M345))</f>
        <v/>
      </c>
      <c r="O345" s="28" t="str">
        <f>IF( N345 = "", "", TransTable[[#Totals],[Amount]])</f>
        <v/>
      </c>
    </row>
    <row r="346" spans="11:15" x14ac:dyDescent="0.2">
      <c r="K346" s="3" t="str">
        <f>IFERROR( TransTable[[#This Row],[Date]], "")</f>
        <v/>
      </c>
      <c r="L346" s="27" t="str">
        <f>IFERROR( IF( TransTable[[#This Row],[Transaction Type]] = "Contribution", TransTable[[#This Row],[Amount]], ""), "")</f>
        <v/>
      </c>
      <c r="M346" s="27" t="str">
        <f>IFERROR( IF( TransTable[[#This Row],[Transaction Type]] = "Distribution", TransTable[[#This Row],[Amount]], ""), "")</f>
        <v/>
      </c>
      <c r="N346" s="28" t="str">
        <f>IF( K346 = "", "", SUM($L$10:M346))</f>
        <v/>
      </c>
      <c r="O346" s="28" t="str">
        <f>IF( N346 = "", "", TransTable[[#Totals],[Amount]])</f>
        <v/>
      </c>
    </row>
    <row r="347" spans="11:15" x14ac:dyDescent="0.2">
      <c r="K347" s="3" t="str">
        <f>IFERROR( TransTable[[#This Row],[Date]], "")</f>
        <v/>
      </c>
      <c r="L347" s="27" t="str">
        <f>IFERROR( IF( TransTable[[#This Row],[Transaction Type]] = "Contribution", TransTable[[#This Row],[Amount]], ""), "")</f>
        <v/>
      </c>
      <c r="M347" s="27" t="str">
        <f>IFERROR( IF( TransTable[[#This Row],[Transaction Type]] = "Distribution", TransTable[[#This Row],[Amount]], ""), "")</f>
        <v/>
      </c>
      <c r="N347" s="28" t="str">
        <f>IF( K347 = "", "", SUM($L$10:M347))</f>
        <v/>
      </c>
      <c r="O347" s="28" t="str">
        <f>IF( N347 = "", "", TransTable[[#Totals],[Amount]])</f>
        <v/>
      </c>
    </row>
    <row r="348" spans="11:15" x14ac:dyDescent="0.2">
      <c r="K348" s="3" t="str">
        <f>IFERROR( TransTable[[#This Row],[Date]], "")</f>
        <v/>
      </c>
      <c r="L348" s="27" t="str">
        <f>IFERROR( IF( TransTable[[#This Row],[Transaction Type]] = "Contribution", TransTable[[#This Row],[Amount]], ""), "")</f>
        <v/>
      </c>
      <c r="M348" s="27" t="str">
        <f>IFERROR( IF( TransTable[[#This Row],[Transaction Type]] = "Distribution", TransTable[[#This Row],[Amount]], ""), "")</f>
        <v/>
      </c>
      <c r="N348" s="28" t="str">
        <f>IF( K348 = "", "", SUM($L$10:M348))</f>
        <v/>
      </c>
      <c r="O348" s="28" t="str">
        <f>IF( N348 = "", "", TransTable[[#Totals],[Amount]])</f>
        <v/>
      </c>
    </row>
    <row r="349" spans="11:15" x14ac:dyDescent="0.2">
      <c r="K349" s="3" t="str">
        <f>IFERROR( TransTable[[#This Row],[Date]], "")</f>
        <v/>
      </c>
      <c r="L349" s="27" t="str">
        <f>IFERROR( IF( TransTable[[#This Row],[Transaction Type]] = "Contribution", TransTable[[#This Row],[Amount]], ""), "")</f>
        <v/>
      </c>
      <c r="M349" s="27" t="str">
        <f>IFERROR( IF( TransTable[[#This Row],[Transaction Type]] = "Distribution", TransTable[[#This Row],[Amount]], ""), "")</f>
        <v/>
      </c>
      <c r="N349" s="28" t="str">
        <f>IF( K349 = "", "", SUM($L$10:M349))</f>
        <v/>
      </c>
      <c r="O349" s="28" t="str">
        <f>IF( N349 = "", "", TransTable[[#Totals],[Amount]])</f>
        <v/>
      </c>
    </row>
    <row r="350" spans="11:15" x14ac:dyDescent="0.2">
      <c r="K350" s="3" t="str">
        <f>IFERROR( TransTable[[#This Row],[Date]], "")</f>
        <v/>
      </c>
      <c r="L350" s="27" t="str">
        <f>IFERROR( IF( TransTable[[#This Row],[Transaction Type]] = "Contribution", TransTable[[#This Row],[Amount]], ""), "")</f>
        <v/>
      </c>
      <c r="M350" s="27" t="str">
        <f>IFERROR( IF( TransTable[[#This Row],[Transaction Type]] = "Distribution", TransTable[[#This Row],[Amount]], ""), "")</f>
        <v/>
      </c>
      <c r="N350" s="28" t="str">
        <f>IF( K350 = "", "", SUM($L$10:M350))</f>
        <v/>
      </c>
      <c r="O350" s="28" t="str">
        <f>IF( N350 = "", "", TransTable[[#Totals],[Amount]])</f>
        <v/>
      </c>
    </row>
    <row r="351" spans="11:15" x14ac:dyDescent="0.2">
      <c r="K351" s="3" t="str">
        <f>IFERROR( TransTable[[#This Row],[Date]], "")</f>
        <v/>
      </c>
      <c r="L351" s="27" t="str">
        <f>IFERROR( IF( TransTable[[#This Row],[Transaction Type]] = "Contribution", TransTable[[#This Row],[Amount]], ""), "")</f>
        <v/>
      </c>
      <c r="M351" s="27" t="str">
        <f>IFERROR( IF( TransTable[[#This Row],[Transaction Type]] = "Distribution", TransTable[[#This Row],[Amount]], ""), "")</f>
        <v/>
      </c>
      <c r="N351" s="28" t="str">
        <f>IF( K351 = "", "", SUM($L$10:M351))</f>
        <v/>
      </c>
      <c r="O351" s="28" t="str">
        <f>IF( N351 = "", "", TransTable[[#Totals],[Amount]])</f>
        <v/>
      </c>
    </row>
    <row r="352" spans="11:15" x14ac:dyDescent="0.2">
      <c r="K352" s="3" t="str">
        <f>IFERROR( TransTable[[#This Row],[Date]], "")</f>
        <v/>
      </c>
      <c r="L352" s="27" t="str">
        <f>IFERROR( IF( TransTable[[#This Row],[Transaction Type]] = "Contribution", TransTable[[#This Row],[Amount]], ""), "")</f>
        <v/>
      </c>
      <c r="M352" s="27" t="str">
        <f>IFERROR( IF( TransTable[[#This Row],[Transaction Type]] = "Distribution", TransTable[[#This Row],[Amount]], ""), "")</f>
        <v/>
      </c>
      <c r="N352" s="28" t="str">
        <f>IF( K352 = "", "", SUM($L$10:M352))</f>
        <v/>
      </c>
      <c r="O352" s="28" t="str">
        <f>IF( N352 = "", "", TransTable[[#Totals],[Amount]])</f>
        <v/>
      </c>
    </row>
    <row r="353" spans="11:15" x14ac:dyDescent="0.2">
      <c r="K353" s="3" t="str">
        <f>IFERROR( TransTable[[#This Row],[Date]], "")</f>
        <v/>
      </c>
      <c r="L353" s="27" t="str">
        <f>IFERROR( IF( TransTable[[#This Row],[Transaction Type]] = "Contribution", TransTable[[#This Row],[Amount]], ""), "")</f>
        <v/>
      </c>
      <c r="M353" s="27" t="str">
        <f>IFERROR( IF( TransTable[[#This Row],[Transaction Type]] = "Distribution", TransTable[[#This Row],[Amount]], ""), "")</f>
        <v/>
      </c>
      <c r="N353" s="28" t="str">
        <f>IF( K353 = "", "", SUM($L$10:M353))</f>
        <v/>
      </c>
      <c r="O353" s="28" t="str">
        <f>IF( N353 = "", "", TransTable[[#Totals],[Amount]])</f>
        <v/>
      </c>
    </row>
    <row r="354" spans="11:15" x14ac:dyDescent="0.2">
      <c r="K354" s="3" t="str">
        <f>IFERROR( TransTable[[#This Row],[Date]], "")</f>
        <v/>
      </c>
      <c r="L354" s="27" t="str">
        <f>IFERROR( IF( TransTable[[#This Row],[Transaction Type]] = "Contribution", TransTable[[#This Row],[Amount]], ""), "")</f>
        <v/>
      </c>
      <c r="M354" s="27" t="str">
        <f>IFERROR( IF( TransTable[[#This Row],[Transaction Type]] = "Distribution", TransTable[[#This Row],[Amount]], ""), "")</f>
        <v/>
      </c>
      <c r="N354" s="28" t="str">
        <f>IF( K354 = "", "", SUM($L$10:M354))</f>
        <v/>
      </c>
      <c r="O354" s="28" t="str">
        <f>IF( N354 = "", "", TransTable[[#Totals],[Amount]])</f>
        <v/>
      </c>
    </row>
    <row r="355" spans="11:15" x14ac:dyDescent="0.2">
      <c r="K355" s="3" t="str">
        <f>IFERROR( TransTable[[#This Row],[Date]], "")</f>
        <v/>
      </c>
      <c r="L355" s="27" t="str">
        <f>IFERROR( IF( TransTable[[#This Row],[Transaction Type]] = "Contribution", TransTable[[#This Row],[Amount]], ""), "")</f>
        <v/>
      </c>
      <c r="M355" s="27" t="str">
        <f>IFERROR( IF( TransTable[[#This Row],[Transaction Type]] = "Distribution", TransTable[[#This Row],[Amount]], ""), "")</f>
        <v/>
      </c>
      <c r="N355" s="28" t="str">
        <f>IF( K355 = "", "", SUM($L$10:M355))</f>
        <v/>
      </c>
      <c r="O355" s="28" t="str">
        <f>IF( N355 = "", "", TransTable[[#Totals],[Amount]])</f>
        <v/>
      </c>
    </row>
    <row r="356" spans="11:15" x14ac:dyDescent="0.2">
      <c r="K356" s="3" t="str">
        <f>IFERROR( TransTable[[#This Row],[Date]], "")</f>
        <v/>
      </c>
      <c r="L356" s="27" t="str">
        <f>IFERROR( IF( TransTable[[#This Row],[Transaction Type]] = "Contribution", TransTable[[#This Row],[Amount]], ""), "")</f>
        <v/>
      </c>
      <c r="M356" s="27" t="str">
        <f>IFERROR( IF( TransTable[[#This Row],[Transaction Type]] = "Distribution", TransTable[[#This Row],[Amount]], ""), "")</f>
        <v/>
      </c>
      <c r="N356" s="28" t="str">
        <f>IF( K356 = "", "", SUM($L$10:M356))</f>
        <v/>
      </c>
      <c r="O356" s="28" t="str">
        <f>IF( N356 = "", "", TransTable[[#Totals],[Amount]])</f>
        <v/>
      </c>
    </row>
    <row r="357" spans="11:15" x14ac:dyDescent="0.2">
      <c r="K357" s="3" t="str">
        <f>IFERROR( TransTable[[#This Row],[Date]], "")</f>
        <v/>
      </c>
      <c r="L357" s="27" t="str">
        <f>IFERROR( IF( TransTable[[#This Row],[Transaction Type]] = "Contribution", TransTable[[#This Row],[Amount]], ""), "")</f>
        <v/>
      </c>
      <c r="M357" s="27" t="str">
        <f>IFERROR( IF( TransTable[[#This Row],[Transaction Type]] = "Distribution", TransTable[[#This Row],[Amount]], ""), "")</f>
        <v/>
      </c>
      <c r="N357" s="28" t="str">
        <f>IF( K357 = "", "", SUM($L$10:M357))</f>
        <v/>
      </c>
      <c r="O357" s="28" t="str">
        <f>IF( N357 = "", "", TransTable[[#Totals],[Amount]])</f>
        <v/>
      </c>
    </row>
    <row r="358" spans="11:15" x14ac:dyDescent="0.2">
      <c r="K358" s="3" t="str">
        <f>IFERROR( TransTable[[#This Row],[Date]], "")</f>
        <v/>
      </c>
      <c r="L358" s="27" t="str">
        <f>IFERROR( IF( TransTable[[#This Row],[Transaction Type]] = "Contribution", TransTable[[#This Row],[Amount]], ""), "")</f>
        <v/>
      </c>
      <c r="M358" s="27" t="str">
        <f>IFERROR( IF( TransTable[[#This Row],[Transaction Type]] = "Distribution", TransTable[[#This Row],[Amount]], ""), "")</f>
        <v/>
      </c>
      <c r="N358" s="28" t="str">
        <f>IF( K358 = "", "", SUM($L$10:M358))</f>
        <v/>
      </c>
      <c r="O358" s="28" t="str">
        <f>IF( N358 = "", "", TransTable[[#Totals],[Amount]])</f>
        <v/>
      </c>
    </row>
    <row r="359" spans="11:15" x14ac:dyDescent="0.2">
      <c r="K359" s="3" t="str">
        <f>IFERROR( TransTable[[#This Row],[Date]], "")</f>
        <v/>
      </c>
      <c r="L359" s="27" t="str">
        <f>IFERROR( IF( TransTable[[#This Row],[Transaction Type]] = "Contribution", TransTable[[#This Row],[Amount]], ""), "")</f>
        <v/>
      </c>
      <c r="M359" s="27" t="str">
        <f>IFERROR( IF( TransTable[[#This Row],[Transaction Type]] = "Distribution", TransTable[[#This Row],[Amount]], ""), "")</f>
        <v/>
      </c>
      <c r="N359" s="28" t="str">
        <f>IF( K359 = "", "", SUM($L$10:M359))</f>
        <v/>
      </c>
      <c r="O359" s="28" t="str">
        <f>IF( N359 = "", "", TransTable[[#Totals],[Amount]])</f>
        <v/>
      </c>
    </row>
    <row r="360" spans="11:15" x14ac:dyDescent="0.2">
      <c r="K360" s="3" t="str">
        <f>IFERROR( TransTable[[#This Row],[Date]], "")</f>
        <v/>
      </c>
      <c r="L360" s="27" t="str">
        <f>IFERROR( IF( TransTable[[#This Row],[Transaction Type]] = "Contribution", TransTable[[#This Row],[Amount]], ""), "")</f>
        <v/>
      </c>
      <c r="M360" s="27" t="str">
        <f>IFERROR( IF( TransTable[[#This Row],[Transaction Type]] = "Distribution", TransTable[[#This Row],[Amount]], ""), "")</f>
        <v/>
      </c>
      <c r="N360" s="28" t="str">
        <f>IF( K360 = "", "", SUM($L$10:M360))</f>
        <v/>
      </c>
      <c r="O360" s="28" t="str">
        <f>IF( N360 = "", "", TransTable[[#Totals],[Amount]])</f>
        <v/>
      </c>
    </row>
    <row r="361" spans="11:15" x14ac:dyDescent="0.2">
      <c r="K361" s="3" t="str">
        <f>IFERROR( TransTable[[#This Row],[Date]], "")</f>
        <v/>
      </c>
      <c r="L361" s="27" t="str">
        <f>IFERROR( IF( TransTable[[#This Row],[Transaction Type]] = "Contribution", TransTable[[#This Row],[Amount]], ""), "")</f>
        <v/>
      </c>
      <c r="M361" s="27" t="str">
        <f>IFERROR( IF( TransTable[[#This Row],[Transaction Type]] = "Distribution", TransTable[[#This Row],[Amount]], ""), "")</f>
        <v/>
      </c>
      <c r="N361" s="28" t="str">
        <f>IF( K361 = "", "", SUM($L$10:M361))</f>
        <v/>
      </c>
      <c r="O361" s="28" t="str">
        <f>IF( N361 = "", "", TransTable[[#Totals],[Amount]])</f>
        <v/>
      </c>
    </row>
    <row r="362" spans="11:15" x14ac:dyDescent="0.2">
      <c r="K362" s="3" t="str">
        <f>IFERROR( TransTable[[#This Row],[Date]], "")</f>
        <v/>
      </c>
      <c r="L362" s="27" t="str">
        <f>IFERROR( IF( TransTable[[#This Row],[Transaction Type]] = "Contribution", TransTable[[#This Row],[Amount]], ""), "")</f>
        <v/>
      </c>
      <c r="M362" s="27" t="str">
        <f>IFERROR( IF( TransTable[[#This Row],[Transaction Type]] = "Distribution", TransTable[[#This Row],[Amount]], ""), "")</f>
        <v/>
      </c>
      <c r="N362" s="28" t="str">
        <f>IF( K362 = "", "", SUM($L$10:M362))</f>
        <v/>
      </c>
      <c r="O362" s="28" t="str">
        <f>IF( N362 = "", "", TransTable[[#Totals],[Amount]])</f>
        <v/>
      </c>
    </row>
    <row r="363" spans="11:15" x14ac:dyDescent="0.2">
      <c r="K363" s="3" t="str">
        <f>IFERROR( TransTable[[#This Row],[Date]], "")</f>
        <v/>
      </c>
      <c r="L363" s="27" t="str">
        <f>IFERROR( IF( TransTable[[#This Row],[Transaction Type]] = "Contribution", TransTable[[#This Row],[Amount]], ""), "")</f>
        <v/>
      </c>
      <c r="M363" s="27" t="str">
        <f>IFERROR( IF( TransTable[[#This Row],[Transaction Type]] = "Distribution", TransTable[[#This Row],[Amount]], ""), "")</f>
        <v/>
      </c>
      <c r="N363" s="28" t="str">
        <f>IF( K363 = "", "", SUM($L$10:M363))</f>
        <v/>
      </c>
      <c r="O363" s="28" t="str">
        <f>IF( N363 = "", "", TransTable[[#Totals],[Amount]])</f>
        <v/>
      </c>
    </row>
    <row r="364" spans="11:15" x14ac:dyDescent="0.2">
      <c r="K364" s="3" t="str">
        <f>IFERROR( TransTable[[#This Row],[Date]], "")</f>
        <v/>
      </c>
      <c r="L364" s="27" t="str">
        <f>IFERROR( IF( TransTable[[#This Row],[Transaction Type]] = "Contribution", TransTable[[#This Row],[Amount]], ""), "")</f>
        <v/>
      </c>
      <c r="M364" s="27" t="str">
        <f>IFERROR( IF( TransTable[[#This Row],[Transaction Type]] = "Distribution", TransTable[[#This Row],[Amount]], ""), "")</f>
        <v/>
      </c>
      <c r="N364" s="28" t="str">
        <f>IF( K364 = "", "", SUM($L$10:M364))</f>
        <v/>
      </c>
      <c r="O364" s="28" t="str">
        <f>IF( N364 = "", "", TransTable[[#Totals],[Amount]])</f>
        <v/>
      </c>
    </row>
    <row r="365" spans="11:15" x14ac:dyDescent="0.2">
      <c r="K365" s="3" t="str">
        <f>IFERROR( TransTable[[#This Row],[Date]], "")</f>
        <v/>
      </c>
      <c r="L365" s="27" t="str">
        <f>IFERROR( IF( TransTable[[#This Row],[Transaction Type]] = "Contribution", TransTable[[#This Row],[Amount]], ""), "")</f>
        <v/>
      </c>
      <c r="M365" s="27" t="str">
        <f>IFERROR( IF( TransTable[[#This Row],[Transaction Type]] = "Distribution", TransTable[[#This Row],[Amount]], ""), "")</f>
        <v/>
      </c>
      <c r="N365" s="28" t="str">
        <f>IF( K365 = "", "", SUM($L$10:M365))</f>
        <v/>
      </c>
      <c r="O365" s="28" t="str">
        <f>IF( N365 = "", "", TransTable[[#Totals],[Amount]])</f>
        <v/>
      </c>
    </row>
    <row r="366" spans="11:15" x14ac:dyDescent="0.2">
      <c r="K366" s="3" t="str">
        <f>IFERROR( TransTable[[#This Row],[Date]], "")</f>
        <v/>
      </c>
      <c r="L366" s="27" t="str">
        <f>IFERROR( IF( TransTable[[#This Row],[Transaction Type]] = "Contribution", TransTable[[#This Row],[Amount]], ""), "")</f>
        <v/>
      </c>
      <c r="M366" s="27" t="str">
        <f>IFERROR( IF( TransTable[[#This Row],[Transaction Type]] = "Distribution", TransTable[[#This Row],[Amount]], ""), "")</f>
        <v/>
      </c>
      <c r="N366" s="28" t="str">
        <f>IF( K366 = "", "", SUM($L$10:M366))</f>
        <v/>
      </c>
      <c r="O366" s="28" t="str">
        <f>IF( N366 = "", "", TransTable[[#Totals],[Amount]])</f>
        <v/>
      </c>
    </row>
    <row r="367" spans="11:15" x14ac:dyDescent="0.2">
      <c r="K367" s="3" t="str">
        <f>IFERROR( TransTable[[#This Row],[Date]], "")</f>
        <v/>
      </c>
      <c r="L367" s="27" t="str">
        <f>IFERROR( IF( TransTable[[#This Row],[Transaction Type]] = "Contribution", TransTable[[#This Row],[Amount]], ""), "")</f>
        <v/>
      </c>
      <c r="M367" s="27" t="str">
        <f>IFERROR( IF( TransTable[[#This Row],[Transaction Type]] = "Distribution", TransTable[[#This Row],[Amount]], ""), "")</f>
        <v/>
      </c>
      <c r="N367" s="28" t="str">
        <f>IF( K367 = "", "", SUM($L$10:M367))</f>
        <v/>
      </c>
      <c r="O367" s="28" t="str">
        <f>IF( N367 = "", "", TransTable[[#Totals],[Amount]])</f>
        <v/>
      </c>
    </row>
    <row r="368" spans="11:15" x14ac:dyDescent="0.2">
      <c r="K368" s="3" t="str">
        <f>IFERROR( TransTable[[#This Row],[Date]], "")</f>
        <v/>
      </c>
      <c r="L368" s="27" t="str">
        <f>IFERROR( IF( TransTable[[#This Row],[Transaction Type]] = "Contribution", TransTable[[#This Row],[Amount]], ""), "")</f>
        <v/>
      </c>
      <c r="M368" s="27" t="str">
        <f>IFERROR( IF( TransTable[[#This Row],[Transaction Type]] = "Distribution", TransTable[[#This Row],[Amount]], ""), "")</f>
        <v/>
      </c>
      <c r="N368" s="28" t="str">
        <f>IF( K368 = "", "", SUM($L$10:M368))</f>
        <v/>
      </c>
      <c r="O368" s="28" t="str">
        <f>IF( N368 = "", "", TransTable[[#Totals],[Amount]])</f>
        <v/>
      </c>
    </row>
    <row r="369" spans="11:15" x14ac:dyDescent="0.2">
      <c r="K369" s="3" t="str">
        <f>IFERROR( TransTable[[#This Row],[Date]], "")</f>
        <v/>
      </c>
      <c r="L369" s="27" t="str">
        <f>IFERROR( IF( TransTable[[#This Row],[Transaction Type]] = "Contribution", TransTable[[#This Row],[Amount]], ""), "")</f>
        <v/>
      </c>
      <c r="M369" s="27" t="str">
        <f>IFERROR( IF( TransTable[[#This Row],[Transaction Type]] = "Distribution", TransTable[[#This Row],[Amount]], ""), "")</f>
        <v/>
      </c>
      <c r="N369" s="28" t="str">
        <f>IF( K369 = "", "", SUM($L$10:M369))</f>
        <v/>
      </c>
      <c r="O369" s="28" t="str">
        <f>IF( N369 = "", "", TransTable[[#Totals],[Amount]])</f>
        <v/>
      </c>
    </row>
    <row r="370" spans="11:15" x14ac:dyDescent="0.2">
      <c r="K370" s="3" t="str">
        <f>IFERROR( TransTable[[#This Row],[Date]], "")</f>
        <v/>
      </c>
      <c r="L370" s="27" t="str">
        <f>IFERROR( IF( TransTable[[#This Row],[Transaction Type]] = "Contribution", TransTable[[#This Row],[Amount]], ""), "")</f>
        <v/>
      </c>
      <c r="M370" s="27" t="str">
        <f>IFERROR( IF( TransTable[[#This Row],[Transaction Type]] = "Distribution", TransTable[[#This Row],[Amount]], ""), "")</f>
        <v/>
      </c>
      <c r="N370" s="28" t="str">
        <f>IF( K370 = "", "", SUM($L$10:M370))</f>
        <v/>
      </c>
      <c r="O370" s="28" t="str">
        <f>IF( N370 = "", "", TransTable[[#Totals],[Amount]])</f>
        <v/>
      </c>
    </row>
    <row r="371" spans="11:15" x14ac:dyDescent="0.2">
      <c r="K371" s="3" t="str">
        <f>IFERROR( TransTable[[#This Row],[Date]], "")</f>
        <v/>
      </c>
      <c r="L371" s="27" t="str">
        <f>IFERROR( IF( TransTable[[#This Row],[Transaction Type]] = "Contribution", TransTable[[#This Row],[Amount]], ""), "")</f>
        <v/>
      </c>
      <c r="M371" s="27" t="str">
        <f>IFERROR( IF( TransTable[[#This Row],[Transaction Type]] = "Distribution", TransTable[[#This Row],[Amount]], ""), "")</f>
        <v/>
      </c>
      <c r="N371" s="28" t="str">
        <f>IF( K371 = "", "", SUM($L$10:M371))</f>
        <v/>
      </c>
      <c r="O371" s="28" t="str">
        <f>IF( N371 = "", "", TransTable[[#Totals],[Amount]])</f>
        <v/>
      </c>
    </row>
    <row r="372" spans="11:15" x14ac:dyDescent="0.2">
      <c r="K372" s="3" t="str">
        <f>IFERROR( TransTable[[#This Row],[Date]], "")</f>
        <v/>
      </c>
      <c r="L372" s="27" t="str">
        <f>IFERROR( IF( TransTable[[#This Row],[Transaction Type]] = "Contribution", TransTable[[#This Row],[Amount]], ""), "")</f>
        <v/>
      </c>
      <c r="M372" s="27" t="str">
        <f>IFERROR( IF( TransTable[[#This Row],[Transaction Type]] = "Distribution", TransTable[[#This Row],[Amount]], ""), "")</f>
        <v/>
      </c>
      <c r="N372" s="28" t="str">
        <f>IF( K372 = "", "", SUM($L$10:M372))</f>
        <v/>
      </c>
      <c r="O372" s="28" t="str">
        <f>IF( N372 = "", "", TransTable[[#Totals],[Amount]])</f>
        <v/>
      </c>
    </row>
    <row r="373" spans="11:15" x14ac:dyDescent="0.2">
      <c r="K373" s="3" t="str">
        <f>IFERROR( TransTable[[#This Row],[Date]], "")</f>
        <v/>
      </c>
      <c r="L373" s="27" t="str">
        <f>IFERROR( IF( TransTable[[#This Row],[Transaction Type]] = "Contribution", TransTable[[#This Row],[Amount]], ""), "")</f>
        <v/>
      </c>
      <c r="M373" s="27" t="str">
        <f>IFERROR( IF( TransTable[[#This Row],[Transaction Type]] = "Distribution", TransTable[[#This Row],[Amount]], ""), "")</f>
        <v/>
      </c>
      <c r="N373" s="28" t="str">
        <f>IF( K373 = "", "", SUM($L$10:M373))</f>
        <v/>
      </c>
      <c r="O373" s="28" t="str">
        <f>IF( N373 = "", "", TransTable[[#Totals],[Amount]])</f>
        <v/>
      </c>
    </row>
    <row r="374" spans="11:15" x14ac:dyDescent="0.2">
      <c r="K374" s="3" t="str">
        <f>IFERROR( TransTable[[#This Row],[Date]], "")</f>
        <v/>
      </c>
      <c r="L374" s="27" t="str">
        <f>IFERROR( IF( TransTable[[#This Row],[Transaction Type]] = "Contribution", TransTable[[#This Row],[Amount]], ""), "")</f>
        <v/>
      </c>
      <c r="M374" s="27" t="str">
        <f>IFERROR( IF( TransTable[[#This Row],[Transaction Type]] = "Distribution", TransTable[[#This Row],[Amount]], ""), "")</f>
        <v/>
      </c>
      <c r="N374" s="28" t="str">
        <f>IF( K374 = "", "", SUM($L$10:M374))</f>
        <v/>
      </c>
      <c r="O374" s="28" t="str">
        <f>IF( N374 = "", "", TransTable[[#Totals],[Amount]])</f>
        <v/>
      </c>
    </row>
    <row r="375" spans="11:15" x14ac:dyDescent="0.2">
      <c r="K375" s="3" t="str">
        <f>IFERROR( TransTable[[#This Row],[Date]], "")</f>
        <v/>
      </c>
      <c r="L375" s="27" t="str">
        <f>IFERROR( IF( TransTable[[#This Row],[Transaction Type]] = "Contribution", TransTable[[#This Row],[Amount]], ""), "")</f>
        <v/>
      </c>
      <c r="M375" s="27" t="str">
        <f>IFERROR( IF( TransTable[[#This Row],[Transaction Type]] = "Distribution", TransTable[[#This Row],[Amount]], ""), "")</f>
        <v/>
      </c>
      <c r="N375" s="28" t="str">
        <f>IF( K375 = "", "", SUM($L$10:M375))</f>
        <v/>
      </c>
      <c r="O375" s="28" t="str">
        <f>IF( N375 = "", "", TransTable[[#Totals],[Amount]])</f>
        <v/>
      </c>
    </row>
    <row r="376" spans="11:15" x14ac:dyDescent="0.2">
      <c r="K376" s="3" t="str">
        <f>IFERROR( TransTable[[#This Row],[Date]], "")</f>
        <v/>
      </c>
      <c r="L376" s="27" t="str">
        <f>IFERROR( IF( TransTable[[#This Row],[Transaction Type]] = "Contribution", TransTable[[#This Row],[Amount]], ""), "")</f>
        <v/>
      </c>
      <c r="M376" s="27" t="str">
        <f>IFERROR( IF( TransTable[[#This Row],[Transaction Type]] = "Distribution", TransTable[[#This Row],[Amount]], ""), "")</f>
        <v/>
      </c>
      <c r="N376" s="28" t="str">
        <f>IF( K376 = "", "", SUM($L$10:M376))</f>
        <v/>
      </c>
      <c r="O376" s="28" t="str">
        <f>IF( N376 = "", "", TransTable[[#Totals],[Amount]])</f>
        <v/>
      </c>
    </row>
    <row r="377" spans="11:15" x14ac:dyDescent="0.2">
      <c r="K377" s="3" t="str">
        <f>IFERROR( TransTable[[#This Row],[Date]], "")</f>
        <v/>
      </c>
      <c r="L377" s="27" t="str">
        <f>IFERROR( IF( TransTable[[#This Row],[Transaction Type]] = "Contribution", TransTable[[#This Row],[Amount]], ""), "")</f>
        <v/>
      </c>
      <c r="M377" s="27" t="str">
        <f>IFERROR( IF( TransTable[[#This Row],[Transaction Type]] = "Distribution", TransTable[[#This Row],[Amount]], ""), "")</f>
        <v/>
      </c>
      <c r="N377" s="28" t="str">
        <f>IF( K377 = "", "", SUM($L$10:M377))</f>
        <v/>
      </c>
      <c r="O377" s="28" t="str">
        <f>IF( N377 = "", "", TransTable[[#Totals],[Amount]])</f>
        <v/>
      </c>
    </row>
    <row r="378" spans="11:15" x14ac:dyDescent="0.2">
      <c r="K378" s="3" t="str">
        <f>IFERROR( TransTable[[#This Row],[Date]], "")</f>
        <v/>
      </c>
      <c r="L378" s="27" t="str">
        <f>IFERROR( IF( TransTable[[#This Row],[Transaction Type]] = "Contribution", TransTable[[#This Row],[Amount]], ""), "")</f>
        <v/>
      </c>
      <c r="M378" s="27" t="str">
        <f>IFERROR( IF( TransTable[[#This Row],[Transaction Type]] = "Distribution", TransTable[[#This Row],[Amount]], ""), "")</f>
        <v/>
      </c>
      <c r="N378" s="28" t="str">
        <f>IF( K378 = "", "", SUM($L$10:M378))</f>
        <v/>
      </c>
      <c r="O378" s="28" t="str">
        <f>IF( N378 = "", "", TransTable[[#Totals],[Amount]])</f>
        <v/>
      </c>
    </row>
    <row r="379" spans="11:15" x14ac:dyDescent="0.2">
      <c r="K379" s="3" t="str">
        <f>IFERROR( TransTable[[#This Row],[Date]], "")</f>
        <v/>
      </c>
      <c r="L379" s="27" t="str">
        <f>IFERROR( IF( TransTable[[#This Row],[Transaction Type]] = "Contribution", TransTable[[#This Row],[Amount]], ""), "")</f>
        <v/>
      </c>
      <c r="M379" s="27" t="str">
        <f>IFERROR( IF( TransTable[[#This Row],[Transaction Type]] = "Distribution", TransTable[[#This Row],[Amount]], ""), "")</f>
        <v/>
      </c>
      <c r="N379" s="28" t="str">
        <f>IF( K379 = "", "", SUM($L$10:M379))</f>
        <v/>
      </c>
      <c r="O379" s="28" t="str">
        <f>IF( N379 = "", "", TransTable[[#Totals],[Amount]])</f>
        <v/>
      </c>
    </row>
    <row r="380" spans="11:15" x14ac:dyDescent="0.2">
      <c r="K380" s="3" t="str">
        <f>IFERROR( TransTable[[#This Row],[Date]], "")</f>
        <v/>
      </c>
      <c r="L380" s="27" t="str">
        <f>IFERROR( IF( TransTable[[#This Row],[Transaction Type]] = "Contribution", TransTable[[#This Row],[Amount]], ""), "")</f>
        <v/>
      </c>
      <c r="M380" s="27" t="str">
        <f>IFERROR( IF( TransTable[[#This Row],[Transaction Type]] = "Distribution", TransTable[[#This Row],[Amount]], ""), "")</f>
        <v/>
      </c>
      <c r="N380" s="28" t="str">
        <f>IF( K380 = "", "", SUM($L$10:M380))</f>
        <v/>
      </c>
      <c r="O380" s="28" t="str">
        <f>IF( N380 = "", "", TransTable[[#Totals],[Amount]])</f>
        <v/>
      </c>
    </row>
    <row r="381" spans="11:15" x14ac:dyDescent="0.2">
      <c r="K381" s="3" t="str">
        <f>IFERROR( TransTable[[#This Row],[Date]], "")</f>
        <v/>
      </c>
      <c r="L381" s="27" t="str">
        <f>IFERROR( IF( TransTable[[#This Row],[Transaction Type]] = "Contribution", TransTable[[#This Row],[Amount]], ""), "")</f>
        <v/>
      </c>
      <c r="M381" s="27" t="str">
        <f>IFERROR( IF( TransTable[[#This Row],[Transaction Type]] = "Distribution", TransTable[[#This Row],[Amount]], ""), "")</f>
        <v/>
      </c>
      <c r="N381" s="28" t="str">
        <f>IF( K381 = "", "", SUM($L$10:M381))</f>
        <v/>
      </c>
      <c r="O381" s="28" t="str">
        <f>IF( N381 = "", "", TransTable[[#Totals],[Amount]])</f>
        <v/>
      </c>
    </row>
    <row r="382" spans="11:15" x14ac:dyDescent="0.2">
      <c r="K382" s="3" t="str">
        <f>IFERROR( TransTable[[#This Row],[Date]], "")</f>
        <v/>
      </c>
      <c r="L382" s="27" t="str">
        <f>IFERROR( IF( TransTable[[#This Row],[Transaction Type]] = "Contribution", TransTable[[#This Row],[Amount]], ""), "")</f>
        <v/>
      </c>
      <c r="M382" s="27" t="str">
        <f>IFERROR( IF( TransTable[[#This Row],[Transaction Type]] = "Distribution", TransTable[[#This Row],[Amount]], ""), "")</f>
        <v/>
      </c>
      <c r="N382" s="28" t="str">
        <f>IF( K382 = "", "", SUM($L$10:M382))</f>
        <v/>
      </c>
      <c r="O382" s="28" t="str">
        <f>IF( N382 = "", "", TransTable[[#Totals],[Amount]])</f>
        <v/>
      </c>
    </row>
    <row r="383" spans="11:15" x14ac:dyDescent="0.2">
      <c r="K383" s="3" t="str">
        <f>IFERROR( TransTable[[#This Row],[Date]], "")</f>
        <v/>
      </c>
      <c r="L383" s="27" t="str">
        <f>IFERROR( IF( TransTable[[#This Row],[Transaction Type]] = "Contribution", TransTable[[#This Row],[Amount]], ""), "")</f>
        <v/>
      </c>
      <c r="M383" s="27" t="str">
        <f>IFERROR( IF( TransTable[[#This Row],[Transaction Type]] = "Distribution", TransTable[[#This Row],[Amount]], ""), "")</f>
        <v/>
      </c>
      <c r="N383" s="28" t="str">
        <f>IF( K383 = "", "", SUM($L$10:M383))</f>
        <v/>
      </c>
      <c r="O383" s="28" t="str">
        <f>IF( N383 = "", "", TransTable[[#Totals],[Amount]])</f>
        <v/>
      </c>
    </row>
    <row r="384" spans="11:15" x14ac:dyDescent="0.2">
      <c r="K384" s="3" t="str">
        <f>IFERROR( TransTable[[#This Row],[Date]], "")</f>
        <v/>
      </c>
      <c r="L384" s="27" t="str">
        <f>IFERROR( IF( TransTable[[#This Row],[Transaction Type]] = "Contribution", TransTable[[#This Row],[Amount]], ""), "")</f>
        <v/>
      </c>
      <c r="M384" s="27" t="str">
        <f>IFERROR( IF( TransTable[[#This Row],[Transaction Type]] = "Distribution", TransTable[[#This Row],[Amount]], ""), "")</f>
        <v/>
      </c>
      <c r="N384" s="28" t="str">
        <f>IF( K384 = "", "", SUM($L$10:M384))</f>
        <v/>
      </c>
      <c r="O384" s="28" t="str">
        <f>IF( N384 = "", "", TransTable[[#Totals],[Amount]])</f>
        <v/>
      </c>
    </row>
    <row r="385" spans="11:15" x14ac:dyDescent="0.2">
      <c r="K385" s="3" t="str">
        <f>IFERROR( TransTable[[#This Row],[Date]], "")</f>
        <v/>
      </c>
      <c r="L385" s="27" t="str">
        <f>IFERROR( IF( TransTable[[#This Row],[Transaction Type]] = "Contribution", TransTable[[#This Row],[Amount]], ""), "")</f>
        <v/>
      </c>
      <c r="M385" s="27" t="str">
        <f>IFERROR( IF( TransTable[[#This Row],[Transaction Type]] = "Distribution", TransTable[[#This Row],[Amount]], ""), "")</f>
        <v/>
      </c>
      <c r="N385" s="28" t="str">
        <f>IF( K385 = "", "", SUM($L$10:M385))</f>
        <v/>
      </c>
      <c r="O385" s="28" t="str">
        <f>IF( N385 = "", "", TransTable[[#Totals],[Amount]])</f>
        <v/>
      </c>
    </row>
    <row r="386" spans="11:15" x14ac:dyDescent="0.2">
      <c r="K386" s="3" t="str">
        <f>IFERROR( TransTable[[#This Row],[Date]], "")</f>
        <v/>
      </c>
      <c r="L386" s="27" t="str">
        <f>IFERROR( IF( TransTable[[#This Row],[Transaction Type]] = "Contribution", TransTable[[#This Row],[Amount]], ""), "")</f>
        <v/>
      </c>
      <c r="M386" s="27" t="str">
        <f>IFERROR( IF( TransTable[[#This Row],[Transaction Type]] = "Distribution", TransTable[[#This Row],[Amount]], ""), "")</f>
        <v/>
      </c>
      <c r="N386" s="28" t="str">
        <f>IF( K386 = "", "", SUM($L$10:M386))</f>
        <v/>
      </c>
      <c r="O386" s="28" t="str">
        <f>IF( N386 = "", "", TransTable[[#Totals],[Amount]])</f>
        <v/>
      </c>
    </row>
    <row r="387" spans="11:15" x14ac:dyDescent="0.2">
      <c r="K387" s="3" t="str">
        <f>IFERROR( TransTable[[#This Row],[Date]], "")</f>
        <v/>
      </c>
      <c r="L387" s="27" t="str">
        <f>IFERROR( IF( TransTable[[#This Row],[Transaction Type]] = "Contribution", TransTable[[#This Row],[Amount]], ""), "")</f>
        <v/>
      </c>
      <c r="M387" s="27" t="str">
        <f>IFERROR( IF( TransTable[[#This Row],[Transaction Type]] = "Distribution", TransTable[[#This Row],[Amount]], ""), "")</f>
        <v/>
      </c>
      <c r="N387" s="28" t="str">
        <f>IF( K387 = "", "", SUM($L$10:M387))</f>
        <v/>
      </c>
      <c r="O387" s="28" t="str">
        <f>IF( N387 = "", "", TransTable[[#Totals],[Amount]])</f>
        <v/>
      </c>
    </row>
    <row r="388" spans="11:15" x14ac:dyDescent="0.2">
      <c r="K388" s="3" t="str">
        <f>IFERROR( TransTable[[#This Row],[Date]], "")</f>
        <v/>
      </c>
      <c r="L388" s="27" t="str">
        <f>IFERROR( IF( TransTable[[#This Row],[Transaction Type]] = "Contribution", TransTable[[#This Row],[Amount]], ""), "")</f>
        <v/>
      </c>
      <c r="M388" s="27" t="str">
        <f>IFERROR( IF( TransTable[[#This Row],[Transaction Type]] = "Distribution", TransTable[[#This Row],[Amount]], ""), "")</f>
        <v/>
      </c>
      <c r="N388" s="28" t="str">
        <f>IF( K388 = "", "", SUM($L$10:M388))</f>
        <v/>
      </c>
      <c r="O388" s="28" t="str">
        <f>IF( N388 = "", "", TransTable[[#Totals],[Amount]])</f>
        <v/>
      </c>
    </row>
    <row r="389" spans="11:15" x14ac:dyDescent="0.2">
      <c r="K389" s="3" t="str">
        <f>IFERROR( TransTable[[#This Row],[Date]], "")</f>
        <v/>
      </c>
      <c r="L389" s="27" t="str">
        <f>IFERROR( IF( TransTable[[#This Row],[Transaction Type]] = "Contribution", TransTable[[#This Row],[Amount]], ""), "")</f>
        <v/>
      </c>
      <c r="M389" s="27" t="str">
        <f>IFERROR( IF( TransTable[[#This Row],[Transaction Type]] = "Distribution", TransTable[[#This Row],[Amount]], ""), "")</f>
        <v/>
      </c>
      <c r="N389" s="28" t="str">
        <f>IF( K389 = "", "", SUM($L$10:M389))</f>
        <v/>
      </c>
      <c r="O389" s="28" t="str">
        <f>IF( N389 = "", "", TransTable[[#Totals],[Amount]])</f>
        <v/>
      </c>
    </row>
    <row r="390" spans="11:15" x14ac:dyDescent="0.2">
      <c r="K390" s="3" t="str">
        <f>IFERROR( TransTable[[#This Row],[Date]], "")</f>
        <v/>
      </c>
      <c r="L390" s="27" t="str">
        <f>IFERROR( IF( TransTable[[#This Row],[Transaction Type]] = "Contribution", TransTable[[#This Row],[Amount]], ""), "")</f>
        <v/>
      </c>
      <c r="M390" s="27" t="str">
        <f>IFERROR( IF( TransTable[[#This Row],[Transaction Type]] = "Distribution", TransTable[[#This Row],[Amount]], ""), "")</f>
        <v/>
      </c>
      <c r="N390" s="28" t="str">
        <f>IF( K390 = "", "", SUM($L$10:M390))</f>
        <v/>
      </c>
      <c r="O390" s="28" t="str">
        <f>IF( N390 = "", "", TransTable[[#Totals],[Amount]])</f>
        <v/>
      </c>
    </row>
    <row r="391" spans="11:15" x14ac:dyDescent="0.2">
      <c r="K391" s="3" t="str">
        <f>IFERROR( TransTable[[#This Row],[Date]], "")</f>
        <v/>
      </c>
      <c r="L391" s="27" t="str">
        <f>IFERROR( IF( TransTable[[#This Row],[Transaction Type]] = "Contribution", TransTable[[#This Row],[Amount]], ""), "")</f>
        <v/>
      </c>
      <c r="M391" s="27" t="str">
        <f>IFERROR( IF( TransTable[[#This Row],[Transaction Type]] = "Distribution", TransTable[[#This Row],[Amount]], ""), "")</f>
        <v/>
      </c>
      <c r="N391" s="28" t="str">
        <f>IF( K391 = "", "", SUM($L$10:M391))</f>
        <v/>
      </c>
      <c r="O391" s="28" t="str">
        <f>IF( N391 = "", "", TransTable[[#Totals],[Amount]])</f>
        <v/>
      </c>
    </row>
    <row r="392" spans="11:15" x14ac:dyDescent="0.2">
      <c r="K392" s="3" t="str">
        <f>IFERROR( TransTable[[#This Row],[Date]], "")</f>
        <v/>
      </c>
      <c r="L392" s="27" t="str">
        <f>IFERROR( IF( TransTable[[#This Row],[Transaction Type]] = "Contribution", TransTable[[#This Row],[Amount]], ""), "")</f>
        <v/>
      </c>
      <c r="M392" s="27" t="str">
        <f>IFERROR( IF( TransTable[[#This Row],[Transaction Type]] = "Distribution", TransTable[[#This Row],[Amount]], ""), "")</f>
        <v/>
      </c>
      <c r="N392" s="28" t="str">
        <f>IF( K392 = "", "", SUM($L$10:M392))</f>
        <v/>
      </c>
      <c r="O392" s="28" t="str">
        <f>IF( N392 = "", "", TransTable[[#Totals],[Amount]])</f>
        <v/>
      </c>
    </row>
    <row r="393" spans="11:15" x14ac:dyDescent="0.2">
      <c r="K393" s="3" t="str">
        <f>IFERROR( TransTable[[#This Row],[Date]], "")</f>
        <v/>
      </c>
      <c r="L393" s="27" t="str">
        <f>IFERROR( IF( TransTable[[#This Row],[Transaction Type]] = "Contribution", TransTable[[#This Row],[Amount]], ""), "")</f>
        <v/>
      </c>
      <c r="M393" s="27" t="str">
        <f>IFERROR( IF( TransTable[[#This Row],[Transaction Type]] = "Distribution", TransTable[[#This Row],[Amount]], ""), "")</f>
        <v/>
      </c>
      <c r="N393" s="28" t="str">
        <f>IF( K393 = "", "", SUM($L$10:M393))</f>
        <v/>
      </c>
      <c r="O393" s="28" t="str">
        <f>IF( N393 = "", "", TransTable[[#Totals],[Amount]])</f>
        <v/>
      </c>
    </row>
    <row r="394" spans="11:15" x14ac:dyDescent="0.2">
      <c r="K394" s="3" t="str">
        <f>IFERROR( TransTable[[#This Row],[Date]], "")</f>
        <v/>
      </c>
      <c r="L394" s="27" t="str">
        <f>IFERROR( IF( TransTable[[#This Row],[Transaction Type]] = "Contribution", TransTable[[#This Row],[Amount]], ""), "")</f>
        <v/>
      </c>
      <c r="M394" s="27" t="str">
        <f>IFERROR( IF( TransTable[[#This Row],[Transaction Type]] = "Distribution", TransTable[[#This Row],[Amount]], ""), "")</f>
        <v/>
      </c>
      <c r="N394" s="28" t="str">
        <f>IF( K394 = "", "", SUM($L$10:M394))</f>
        <v/>
      </c>
      <c r="O394" s="28" t="str">
        <f>IF( N394 = "", "", TransTable[[#Totals],[Amount]])</f>
        <v/>
      </c>
    </row>
    <row r="395" spans="11:15" x14ac:dyDescent="0.2">
      <c r="K395" s="3" t="str">
        <f>IFERROR( TransTable[[#This Row],[Date]], "")</f>
        <v/>
      </c>
      <c r="L395" s="27" t="str">
        <f>IFERROR( IF( TransTable[[#This Row],[Transaction Type]] = "Contribution", TransTable[[#This Row],[Amount]], ""), "")</f>
        <v/>
      </c>
      <c r="M395" s="27" t="str">
        <f>IFERROR( IF( TransTable[[#This Row],[Transaction Type]] = "Distribution", TransTable[[#This Row],[Amount]], ""), "")</f>
        <v/>
      </c>
      <c r="N395" s="28" t="str">
        <f>IF( K395 = "", "", SUM($L$10:M395))</f>
        <v/>
      </c>
      <c r="O395" s="28" t="str">
        <f>IF( N395 = "", "", TransTable[[#Totals],[Amount]])</f>
        <v/>
      </c>
    </row>
    <row r="396" spans="11:15" x14ac:dyDescent="0.2">
      <c r="K396" s="3" t="str">
        <f>IFERROR( TransTable[[#This Row],[Date]], "")</f>
        <v/>
      </c>
      <c r="L396" s="27" t="str">
        <f>IFERROR( IF( TransTable[[#This Row],[Transaction Type]] = "Contribution", TransTable[[#This Row],[Amount]], ""), "")</f>
        <v/>
      </c>
      <c r="M396" s="27" t="str">
        <f>IFERROR( IF( TransTable[[#This Row],[Transaction Type]] = "Distribution", TransTable[[#This Row],[Amount]], ""), "")</f>
        <v/>
      </c>
      <c r="N396" s="28" t="str">
        <f>IF( K396 = "", "", SUM($L$10:M396))</f>
        <v/>
      </c>
      <c r="O396" s="28" t="str">
        <f>IF( N396 = "", "", TransTable[[#Totals],[Amount]])</f>
        <v/>
      </c>
    </row>
    <row r="397" spans="11:15" x14ac:dyDescent="0.2">
      <c r="K397" s="3" t="str">
        <f>IFERROR( TransTable[[#This Row],[Date]], "")</f>
        <v/>
      </c>
      <c r="L397" s="27" t="str">
        <f>IFERROR( IF( TransTable[[#This Row],[Transaction Type]] = "Contribution", TransTable[[#This Row],[Amount]], ""), "")</f>
        <v/>
      </c>
      <c r="M397" s="27" t="str">
        <f>IFERROR( IF( TransTable[[#This Row],[Transaction Type]] = "Distribution", TransTable[[#This Row],[Amount]], ""), "")</f>
        <v/>
      </c>
      <c r="N397" s="28" t="str">
        <f>IF( K397 = "", "", SUM($L$10:M397))</f>
        <v/>
      </c>
      <c r="O397" s="28" t="str">
        <f>IF( N397 = "", "", TransTable[[#Totals],[Amount]])</f>
        <v/>
      </c>
    </row>
    <row r="398" spans="11:15" x14ac:dyDescent="0.2">
      <c r="K398" s="3" t="str">
        <f>IFERROR( TransTable[[#This Row],[Date]], "")</f>
        <v/>
      </c>
      <c r="L398" s="27" t="str">
        <f>IFERROR( IF( TransTable[[#This Row],[Transaction Type]] = "Contribution", TransTable[[#This Row],[Amount]], ""), "")</f>
        <v/>
      </c>
      <c r="M398" s="27" t="str">
        <f>IFERROR( IF( TransTable[[#This Row],[Transaction Type]] = "Distribution", TransTable[[#This Row],[Amount]], ""), "")</f>
        <v/>
      </c>
      <c r="N398" s="28" t="str">
        <f>IF( K398 = "", "", SUM($L$10:M398))</f>
        <v/>
      </c>
      <c r="O398" s="28" t="str">
        <f>IF( N398 = "", "", TransTable[[#Totals],[Amount]])</f>
        <v/>
      </c>
    </row>
    <row r="399" spans="11:15" x14ac:dyDescent="0.2">
      <c r="K399" s="3" t="str">
        <f>IFERROR( TransTable[[#This Row],[Date]], "")</f>
        <v/>
      </c>
      <c r="L399" s="27" t="str">
        <f>IFERROR( IF( TransTable[[#This Row],[Transaction Type]] = "Contribution", TransTable[[#This Row],[Amount]], ""), "")</f>
        <v/>
      </c>
      <c r="M399" s="27" t="str">
        <f>IFERROR( IF( TransTable[[#This Row],[Transaction Type]] = "Distribution", TransTable[[#This Row],[Amount]], ""), "")</f>
        <v/>
      </c>
      <c r="N399" s="28" t="str">
        <f>IF( K399 = "", "", SUM($L$10:M399))</f>
        <v/>
      </c>
      <c r="O399" s="28" t="str">
        <f>IF( N399 = "", "", TransTable[[#Totals],[Amount]])</f>
        <v/>
      </c>
    </row>
    <row r="400" spans="11:15" x14ac:dyDescent="0.2">
      <c r="K400" s="3" t="str">
        <f>IFERROR( TransTable[[#This Row],[Date]], "")</f>
        <v/>
      </c>
      <c r="L400" s="27" t="str">
        <f>IFERROR( IF( TransTable[[#This Row],[Transaction Type]] = "Contribution", TransTable[[#This Row],[Amount]], ""), "")</f>
        <v/>
      </c>
      <c r="M400" s="27" t="str">
        <f>IFERROR( IF( TransTable[[#This Row],[Transaction Type]] = "Distribution", TransTable[[#This Row],[Amount]], ""), "")</f>
        <v/>
      </c>
      <c r="N400" s="28" t="str">
        <f>IF( K400 = "", "", SUM($L$10:M400))</f>
        <v/>
      </c>
      <c r="O400" s="28" t="str">
        <f>IF( N400 = "", "", TransTable[[#Totals],[Amount]])</f>
        <v/>
      </c>
    </row>
    <row r="401" spans="11:15" x14ac:dyDescent="0.2">
      <c r="K401" s="3" t="str">
        <f>IFERROR( TransTable[[#This Row],[Date]], "")</f>
        <v/>
      </c>
      <c r="L401" s="27" t="str">
        <f>IFERROR( IF( TransTable[[#This Row],[Transaction Type]] = "Contribution", TransTable[[#This Row],[Amount]], ""), "")</f>
        <v/>
      </c>
      <c r="M401" s="27" t="str">
        <f>IFERROR( IF( TransTable[[#This Row],[Transaction Type]] = "Distribution", TransTable[[#This Row],[Amount]], ""), "")</f>
        <v/>
      </c>
      <c r="N401" s="28" t="str">
        <f>IF( K401 = "", "", SUM($L$10:M401))</f>
        <v/>
      </c>
      <c r="O401" s="28" t="str">
        <f>IF( N401 = "", "", TransTable[[#Totals],[Amount]])</f>
        <v/>
      </c>
    </row>
    <row r="402" spans="11:15" x14ac:dyDescent="0.2">
      <c r="K402" s="3" t="str">
        <f>IFERROR( TransTable[[#This Row],[Date]], "")</f>
        <v/>
      </c>
      <c r="L402" s="27" t="str">
        <f>IFERROR( IF( TransTable[[#This Row],[Transaction Type]] = "Contribution", TransTable[[#This Row],[Amount]], ""), "")</f>
        <v/>
      </c>
      <c r="M402" s="27" t="str">
        <f>IFERROR( IF( TransTable[[#This Row],[Transaction Type]] = "Distribution", TransTable[[#This Row],[Amount]], ""), "")</f>
        <v/>
      </c>
      <c r="N402" s="28" t="str">
        <f>IF( K402 = "", "", SUM($L$10:M402))</f>
        <v/>
      </c>
      <c r="O402" s="28" t="str">
        <f>IF( N402 = "", "", TransTable[[#Totals],[Amount]])</f>
        <v/>
      </c>
    </row>
    <row r="403" spans="11:15" x14ac:dyDescent="0.2">
      <c r="K403" s="3" t="str">
        <f>IFERROR( TransTable[[#This Row],[Date]], "")</f>
        <v/>
      </c>
      <c r="L403" s="27" t="str">
        <f>IFERROR( IF( TransTable[[#This Row],[Transaction Type]] = "Contribution", TransTable[[#This Row],[Amount]], ""), "")</f>
        <v/>
      </c>
      <c r="M403" s="27" t="str">
        <f>IFERROR( IF( TransTable[[#This Row],[Transaction Type]] = "Distribution", TransTable[[#This Row],[Amount]], ""), "")</f>
        <v/>
      </c>
      <c r="N403" s="28" t="str">
        <f>IF( K403 = "", "", SUM($L$10:M403))</f>
        <v/>
      </c>
      <c r="O403" s="28" t="str">
        <f>IF( N403 = "", "", TransTable[[#Totals],[Amount]])</f>
        <v/>
      </c>
    </row>
    <row r="404" spans="11:15" x14ac:dyDescent="0.2">
      <c r="K404" s="3" t="str">
        <f>IFERROR( TransTable[[#This Row],[Date]], "")</f>
        <v/>
      </c>
      <c r="L404" s="27" t="str">
        <f>IFERROR( IF( TransTable[[#This Row],[Transaction Type]] = "Contribution", TransTable[[#This Row],[Amount]], ""), "")</f>
        <v/>
      </c>
      <c r="M404" s="27" t="str">
        <f>IFERROR( IF( TransTable[[#This Row],[Transaction Type]] = "Distribution", TransTable[[#This Row],[Amount]], ""), "")</f>
        <v/>
      </c>
      <c r="N404" s="28" t="str">
        <f>IF( K404 = "", "", SUM($L$10:M404))</f>
        <v/>
      </c>
      <c r="O404" s="28" t="str">
        <f>IF( N404 = "", "", TransTable[[#Totals],[Amount]])</f>
        <v/>
      </c>
    </row>
    <row r="405" spans="11:15" x14ac:dyDescent="0.2">
      <c r="K405" s="3" t="str">
        <f>IFERROR( TransTable[[#This Row],[Date]], "")</f>
        <v/>
      </c>
      <c r="L405" s="27" t="str">
        <f>IFERROR( IF( TransTable[[#This Row],[Transaction Type]] = "Contribution", TransTable[[#This Row],[Amount]], ""), "")</f>
        <v/>
      </c>
      <c r="M405" s="27" t="str">
        <f>IFERROR( IF( TransTable[[#This Row],[Transaction Type]] = "Distribution", TransTable[[#This Row],[Amount]], ""), "")</f>
        <v/>
      </c>
      <c r="N405" s="28" t="str">
        <f>IF( K405 = "", "", SUM($L$10:M405))</f>
        <v/>
      </c>
      <c r="O405" s="28" t="str">
        <f>IF( N405 = "", "", TransTable[[#Totals],[Amount]])</f>
        <v/>
      </c>
    </row>
    <row r="406" spans="11:15" x14ac:dyDescent="0.2">
      <c r="K406" s="3" t="str">
        <f>IFERROR( TransTable[[#This Row],[Date]], "")</f>
        <v/>
      </c>
      <c r="L406" s="27" t="str">
        <f>IFERROR( IF( TransTable[[#This Row],[Transaction Type]] = "Contribution", TransTable[[#This Row],[Amount]], ""), "")</f>
        <v/>
      </c>
      <c r="M406" s="27" t="str">
        <f>IFERROR( IF( TransTable[[#This Row],[Transaction Type]] = "Distribution", TransTable[[#This Row],[Amount]], ""), "")</f>
        <v/>
      </c>
      <c r="N406" s="28" t="str">
        <f>IF( K406 = "", "", SUM($L$10:M406))</f>
        <v/>
      </c>
      <c r="O406" s="28" t="str">
        <f>IF( N406 = "", "", TransTable[[#Totals],[Amount]])</f>
        <v/>
      </c>
    </row>
    <row r="407" spans="11:15" x14ac:dyDescent="0.2">
      <c r="K407" s="3" t="str">
        <f>IFERROR( TransTable[[#This Row],[Date]], "")</f>
        <v/>
      </c>
      <c r="L407" s="27" t="str">
        <f>IFERROR( IF( TransTable[[#This Row],[Transaction Type]] = "Contribution", TransTable[[#This Row],[Amount]], ""), "")</f>
        <v/>
      </c>
      <c r="M407" s="27" t="str">
        <f>IFERROR( IF( TransTable[[#This Row],[Transaction Type]] = "Distribution", TransTable[[#This Row],[Amount]], ""), "")</f>
        <v/>
      </c>
      <c r="N407" s="28" t="str">
        <f>IF( K407 = "", "", SUM($L$10:M407))</f>
        <v/>
      </c>
      <c r="O407" s="28" t="str">
        <f>IF( N407 = "", "", TransTable[[#Totals],[Amount]])</f>
        <v/>
      </c>
    </row>
    <row r="408" spans="11:15" x14ac:dyDescent="0.2">
      <c r="K408" s="3" t="str">
        <f>IFERROR( TransTable[[#This Row],[Date]], "")</f>
        <v/>
      </c>
      <c r="L408" s="27" t="str">
        <f>IFERROR( IF( TransTable[[#This Row],[Transaction Type]] = "Contribution", TransTable[[#This Row],[Amount]], ""), "")</f>
        <v/>
      </c>
      <c r="M408" s="27" t="str">
        <f>IFERROR( IF( TransTable[[#This Row],[Transaction Type]] = "Distribution", TransTable[[#This Row],[Amount]], ""), "")</f>
        <v/>
      </c>
      <c r="N408" s="28" t="str">
        <f>IF( K408 = "", "", SUM($L$10:M408))</f>
        <v/>
      </c>
      <c r="O408" s="28" t="str">
        <f>IF( N408 = "", "", TransTable[[#Totals],[Amount]])</f>
        <v/>
      </c>
    </row>
    <row r="409" spans="11:15" x14ac:dyDescent="0.2">
      <c r="K409" s="3" t="str">
        <f>IFERROR( TransTable[[#This Row],[Date]], "")</f>
        <v/>
      </c>
      <c r="L409" s="27" t="str">
        <f>IFERROR( IF( TransTable[[#This Row],[Transaction Type]] = "Contribution", TransTable[[#This Row],[Amount]], ""), "")</f>
        <v/>
      </c>
      <c r="M409" s="27" t="str">
        <f>IFERROR( IF( TransTable[[#This Row],[Transaction Type]] = "Distribution", TransTable[[#This Row],[Amount]], ""), "")</f>
        <v/>
      </c>
      <c r="N409" s="28" t="str">
        <f>IF( K409 = "", "", SUM($L$10:M409))</f>
        <v/>
      </c>
      <c r="O409" s="28" t="str">
        <f>IF( N409 = "", "", TransTable[[#Totals],[Amount]])</f>
        <v/>
      </c>
    </row>
    <row r="410" spans="11:15" x14ac:dyDescent="0.2">
      <c r="K410" s="3" t="str">
        <f>IFERROR( TransTable[[#This Row],[Date]], "")</f>
        <v/>
      </c>
      <c r="L410" s="27" t="str">
        <f>IFERROR( IF( TransTable[[#This Row],[Transaction Type]] = "Contribution", TransTable[[#This Row],[Amount]], ""), "")</f>
        <v/>
      </c>
      <c r="M410" s="27" t="str">
        <f>IFERROR( IF( TransTable[[#This Row],[Transaction Type]] = "Distribution", TransTable[[#This Row],[Amount]], ""), "")</f>
        <v/>
      </c>
      <c r="N410" s="28" t="str">
        <f>IF( K410 = "", "", SUM($L$10:M410))</f>
        <v/>
      </c>
      <c r="O410" s="28" t="str">
        <f>IF( N410 = "", "", TransTable[[#Totals],[Amount]])</f>
        <v/>
      </c>
    </row>
    <row r="411" spans="11:15" x14ac:dyDescent="0.2">
      <c r="K411" s="3" t="str">
        <f>IFERROR( TransTable[[#This Row],[Date]], "")</f>
        <v/>
      </c>
      <c r="L411" s="27" t="str">
        <f>IFERROR( IF( TransTable[[#This Row],[Transaction Type]] = "Contribution", TransTable[[#This Row],[Amount]], ""), "")</f>
        <v/>
      </c>
      <c r="M411" s="27" t="str">
        <f>IFERROR( IF( TransTable[[#This Row],[Transaction Type]] = "Distribution", TransTable[[#This Row],[Amount]], ""), "")</f>
        <v/>
      </c>
      <c r="N411" s="28" t="str">
        <f>IF( K411 = "", "", SUM($L$10:M411))</f>
        <v/>
      </c>
      <c r="O411" s="28" t="str">
        <f>IF( N411 = "", "", TransTable[[#Totals],[Amount]])</f>
        <v/>
      </c>
    </row>
    <row r="412" spans="11:15" x14ac:dyDescent="0.2">
      <c r="K412" s="3" t="str">
        <f>IFERROR( TransTable[[#This Row],[Date]], "")</f>
        <v/>
      </c>
      <c r="L412" s="27" t="str">
        <f>IFERROR( IF( TransTable[[#This Row],[Transaction Type]] = "Contribution", TransTable[[#This Row],[Amount]], ""), "")</f>
        <v/>
      </c>
      <c r="M412" s="27" t="str">
        <f>IFERROR( IF( TransTable[[#This Row],[Transaction Type]] = "Distribution", TransTable[[#This Row],[Amount]], ""), "")</f>
        <v/>
      </c>
      <c r="N412" s="28" t="str">
        <f>IF( K412 = "", "", SUM($L$10:M412))</f>
        <v/>
      </c>
      <c r="O412" s="28" t="str">
        <f>IF( N412 = "", "", TransTable[[#Totals],[Amount]])</f>
        <v/>
      </c>
    </row>
    <row r="413" spans="11:15" x14ac:dyDescent="0.2">
      <c r="K413" s="3" t="str">
        <f>IFERROR( TransTable[[#This Row],[Date]], "")</f>
        <v/>
      </c>
      <c r="L413" s="27" t="str">
        <f>IFERROR( IF( TransTable[[#This Row],[Transaction Type]] = "Contribution", TransTable[[#This Row],[Amount]], ""), "")</f>
        <v/>
      </c>
      <c r="M413" s="27" t="str">
        <f>IFERROR( IF( TransTable[[#This Row],[Transaction Type]] = "Distribution", TransTable[[#This Row],[Amount]], ""), "")</f>
        <v/>
      </c>
      <c r="N413" s="28" t="str">
        <f>IF( K413 = "", "", SUM($L$10:M413))</f>
        <v/>
      </c>
      <c r="O413" s="28" t="str">
        <f>IF( N413 = "", "", TransTable[[#Totals],[Amount]])</f>
        <v/>
      </c>
    </row>
    <row r="414" spans="11:15" x14ac:dyDescent="0.2">
      <c r="K414" s="3" t="str">
        <f>IFERROR( TransTable[[#This Row],[Date]], "")</f>
        <v/>
      </c>
      <c r="L414" s="27" t="str">
        <f>IFERROR( IF( TransTable[[#This Row],[Transaction Type]] = "Contribution", TransTable[[#This Row],[Amount]], ""), "")</f>
        <v/>
      </c>
      <c r="M414" s="27" t="str">
        <f>IFERROR( IF( TransTable[[#This Row],[Transaction Type]] = "Distribution", TransTable[[#This Row],[Amount]], ""), "")</f>
        <v/>
      </c>
      <c r="N414" s="28" t="str">
        <f>IF( K414 = "", "", SUM($L$10:M414))</f>
        <v/>
      </c>
      <c r="O414" s="28" t="str">
        <f>IF( N414 = "", "", TransTable[[#Totals],[Amount]])</f>
        <v/>
      </c>
    </row>
    <row r="415" spans="11:15" x14ac:dyDescent="0.2">
      <c r="K415" s="3" t="str">
        <f>IFERROR( TransTable[[#This Row],[Date]], "")</f>
        <v/>
      </c>
      <c r="L415" s="27" t="str">
        <f>IFERROR( IF( TransTable[[#This Row],[Transaction Type]] = "Contribution", TransTable[[#This Row],[Amount]], ""), "")</f>
        <v/>
      </c>
      <c r="M415" s="27" t="str">
        <f>IFERROR( IF( TransTable[[#This Row],[Transaction Type]] = "Distribution", TransTable[[#This Row],[Amount]], ""), "")</f>
        <v/>
      </c>
      <c r="N415" s="28" t="str">
        <f>IF( K415 = "", "", SUM($L$10:M415))</f>
        <v/>
      </c>
      <c r="O415" s="28" t="str">
        <f>IF( N415 = "", "", TransTable[[#Totals],[Amount]])</f>
        <v/>
      </c>
    </row>
    <row r="416" spans="11:15" x14ac:dyDescent="0.2">
      <c r="K416" s="3" t="str">
        <f>IFERROR( TransTable[[#This Row],[Date]], "")</f>
        <v/>
      </c>
      <c r="L416" s="27" t="str">
        <f>IFERROR( IF( TransTable[[#This Row],[Transaction Type]] = "Contribution", TransTable[[#This Row],[Amount]], ""), "")</f>
        <v/>
      </c>
      <c r="M416" s="27" t="str">
        <f>IFERROR( IF( TransTable[[#This Row],[Transaction Type]] = "Distribution", TransTable[[#This Row],[Amount]], ""), "")</f>
        <v/>
      </c>
      <c r="N416" s="28" t="str">
        <f>IF( K416 = "", "", SUM($L$10:M416))</f>
        <v/>
      </c>
      <c r="O416" s="28" t="str">
        <f>IF( N416 = "", "", TransTable[[#Totals],[Amount]])</f>
        <v/>
      </c>
    </row>
    <row r="417" spans="11:15" x14ac:dyDescent="0.2">
      <c r="K417" s="3" t="str">
        <f>IFERROR( TransTable[[#This Row],[Date]], "")</f>
        <v/>
      </c>
      <c r="L417" s="27" t="str">
        <f>IFERROR( IF( TransTable[[#This Row],[Transaction Type]] = "Contribution", TransTable[[#This Row],[Amount]], ""), "")</f>
        <v/>
      </c>
      <c r="M417" s="27" t="str">
        <f>IFERROR( IF( TransTable[[#This Row],[Transaction Type]] = "Distribution", TransTable[[#This Row],[Amount]], ""), "")</f>
        <v/>
      </c>
      <c r="N417" s="28" t="str">
        <f>IF( K417 = "", "", SUM($L$10:M417))</f>
        <v/>
      </c>
      <c r="O417" s="28" t="str">
        <f>IF( N417 = "", "", TransTable[[#Totals],[Amount]])</f>
        <v/>
      </c>
    </row>
    <row r="418" spans="11:15" x14ac:dyDescent="0.2">
      <c r="K418" s="3" t="str">
        <f>IFERROR( TransTable[[#This Row],[Date]], "")</f>
        <v/>
      </c>
      <c r="L418" s="27" t="str">
        <f>IFERROR( IF( TransTable[[#This Row],[Transaction Type]] = "Contribution", TransTable[[#This Row],[Amount]], ""), "")</f>
        <v/>
      </c>
      <c r="M418" s="27" t="str">
        <f>IFERROR( IF( TransTable[[#This Row],[Transaction Type]] = "Distribution", TransTable[[#This Row],[Amount]], ""), "")</f>
        <v/>
      </c>
      <c r="N418" s="28" t="str">
        <f>IF( K418 = "", "", SUM($L$10:M418))</f>
        <v/>
      </c>
      <c r="O418" s="28" t="str">
        <f>IF( N418 = "", "", TransTable[[#Totals],[Amount]])</f>
        <v/>
      </c>
    </row>
    <row r="419" spans="11:15" x14ac:dyDescent="0.2">
      <c r="K419" s="3" t="str">
        <f>IFERROR( TransTable[[#This Row],[Date]], "")</f>
        <v/>
      </c>
      <c r="L419" s="27" t="str">
        <f>IFERROR( IF( TransTable[[#This Row],[Transaction Type]] = "Contribution", TransTable[[#This Row],[Amount]], ""), "")</f>
        <v/>
      </c>
      <c r="M419" s="27" t="str">
        <f>IFERROR( IF( TransTable[[#This Row],[Transaction Type]] = "Distribution", TransTable[[#This Row],[Amount]], ""), "")</f>
        <v/>
      </c>
      <c r="N419" s="28" t="str">
        <f>IF( K419 = "", "", SUM($L$10:M419))</f>
        <v/>
      </c>
      <c r="O419" s="28" t="str">
        <f>IF( N419 = "", "", TransTable[[#Totals],[Amount]])</f>
        <v/>
      </c>
    </row>
    <row r="420" spans="11:15" x14ac:dyDescent="0.2">
      <c r="K420" s="3" t="str">
        <f>IFERROR( TransTable[[#This Row],[Date]], "")</f>
        <v/>
      </c>
      <c r="L420" s="27" t="str">
        <f>IFERROR( IF( TransTable[[#This Row],[Transaction Type]] = "Contribution", TransTable[[#This Row],[Amount]], ""), "")</f>
        <v/>
      </c>
      <c r="M420" s="27" t="str">
        <f>IFERROR( IF( TransTable[[#This Row],[Transaction Type]] = "Distribution", TransTable[[#This Row],[Amount]], ""), "")</f>
        <v/>
      </c>
      <c r="N420" s="28" t="str">
        <f>IF( K420 = "", "", SUM($L$10:M420))</f>
        <v/>
      </c>
      <c r="O420" s="28" t="str">
        <f>IF( N420 = "", "", TransTable[[#Totals],[Amount]])</f>
        <v/>
      </c>
    </row>
    <row r="421" spans="11:15" x14ac:dyDescent="0.2">
      <c r="K421" s="3" t="str">
        <f>IFERROR( TransTable[[#This Row],[Date]], "")</f>
        <v/>
      </c>
      <c r="L421" s="27" t="str">
        <f>IFERROR( IF( TransTable[[#This Row],[Transaction Type]] = "Contribution", TransTable[[#This Row],[Amount]], ""), "")</f>
        <v/>
      </c>
      <c r="M421" s="27" t="str">
        <f>IFERROR( IF( TransTable[[#This Row],[Transaction Type]] = "Distribution", TransTable[[#This Row],[Amount]], ""), "")</f>
        <v/>
      </c>
      <c r="N421" s="28" t="str">
        <f>IF( K421 = "", "", SUM($L$10:M421))</f>
        <v/>
      </c>
      <c r="O421" s="28" t="str">
        <f>IF( N421 = "", "", TransTable[[#Totals],[Amount]])</f>
        <v/>
      </c>
    </row>
    <row r="422" spans="11:15" x14ac:dyDescent="0.2">
      <c r="K422" s="3" t="str">
        <f>IFERROR( TransTable[[#This Row],[Date]], "")</f>
        <v/>
      </c>
      <c r="L422" s="27" t="str">
        <f>IFERROR( IF( TransTable[[#This Row],[Transaction Type]] = "Contribution", TransTable[[#This Row],[Amount]], ""), "")</f>
        <v/>
      </c>
      <c r="M422" s="27" t="str">
        <f>IFERROR( IF( TransTable[[#This Row],[Transaction Type]] = "Distribution", TransTable[[#This Row],[Amount]], ""), "")</f>
        <v/>
      </c>
      <c r="N422" s="28" t="str">
        <f>IF( K422 = "", "", SUM($L$10:M422))</f>
        <v/>
      </c>
      <c r="O422" s="28" t="str">
        <f>IF( N422 = "", "", TransTable[[#Totals],[Amount]])</f>
        <v/>
      </c>
    </row>
    <row r="423" spans="11:15" x14ac:dyDescent="0.2">
      <c r="K423" s="3" t="str">
        <f>IFERROR( TransTable[[#This Row],[Date]], "")</f>
        <v/>
      </c>
      <c r="L423" s="27" t="str">
        <f>IFERROR( IF( TransTable[[#This Row],[Transaction Type]] = "Contribution", TransTable[[#This Row],[Amount]], ""), "")</f>
        <v/>
      </c>
      <c r="M423" s="27" t="str">
        <f>IFERROR( IF( TransTable[[#This Row],[Transaction Type]] = "Distribution", TransTable[[#This Row],[Amount]], ""), "")</f>
        <v/>
      </c>
      <c r="N423" s="28" t="str">
        <f>IF( K423 = "", "", SUM($L$10:M423))</f>
        <v/>
      </c>
      <c r="O423" s="28" t="str">
        <f>IF( N423 = "", "", TransTable[[#Totals],[Amount]])</f>
        <v/>
      </c>
    </row>
    <row r="424" spans="11:15" x14ac:dyDescent="0.2">
      <c r="K424" s="3" t="str">
        <f>IFERROR( TransTable[[#This Row],[Date]], "")</f>
        <v/>
      </c>
      <c r="L424" s="27" t="str">
        <f>IFERROR( IF( TransTable[[#This Row],[Transaction Type]] = "Contribution", TransTable[[#This Row],[Amount]], ""), "")</f>
        <v/>
      </c>
      <c r="M424" s="27" t="str">
        <f>IFERROR( IF( TransTable[[#This Row],[Transaction Type]] = "Distribution", TransTable[[#This Row],[Amount]], ""), "")</f>
        <v/>
      </c>
      <c r="N424" s="28" t="str">
        <f>IF( K424 = "", "", SUM($L$10:M424))</f>
        <v/>
      </c>
      <c r="O424" s="28" t="str">
        <f>IF( N424 = "", "", TransTable[[#Totals],[Amount]])</f>
        <v/>
      </c>
    </row>
    <row r="425" spans="11:15" x14ac:dyDescent="0.2">
      <c r="K425" s="3" t="str">
        <f>IFERROR( TransTable[[#This Row],[Date]], "")</f>
        <v/>
      </c>
      <c r="L425" s="27" t="str">
        <f>IFERROR( IF( TransTable[[#This Row],[Transaction Type]] = "Contribution", TransTable[[#This Row],[Amount]], ""), "")</f>
        <v/>
      </c>
      <c r="M425" s="27" t="str">
        <f>IFERROR( IF( TransTable[[#This Row],[Transaction Type]] = "Distribution", TransTable[[#This Row],[Amount]], ""), "")</f>
        <v/>
      </c>
      <c r="N425" s="28" t="str">
        <f>IF( K425 = "", "", SUM($L$10:M425))</f>
        <v/>
      </c>
      <c r="O425" s="28" t="str">
        <f>IF( N425 = "", "", TransTable[[#Totals],[Amount]])</f>
        <v/>
      </c>
    </row>
    <row r="426" spans="11:15" x14ac:dyDescent="0.2">
      <c r="K426" s="3" t="str">
        <f>IFERROR( TransTable[[#This Row],[Date]], "")</f>
        <v/>
      </c>
      <c r="L426" s="27" t="str">
        <f>IFERROR( IF( TransTable[[#This Row],[Transaction Type]] = "Contribution", TransTable[[#This Row],[Amount]], ""), "")</f>
        <v/>
      </c>
      <c r="M426" s="27" t="str">
        <f>IFERROR( IF( TransTable[[#This Row],[Transaction Type]] = "Distribution", TransTable[[#This Row],[Amount]], ""), "")</f>
        <v/>
      </c>
      <c r="N426" s="28" t="str">
        <f>IF( K426 = "", "", SUM($L$10:M426))</f>
        <v/>
      </c>
      <c r="O426" s="28" t="str">
        <f>IF( N426 = "", "", TransTable[[#Totals],[Amount]])</f>
        <v/>
      </c>
    </row>
    <row r="427" spans="11:15" x14ac:dyDescent="0.2">
      <c r="K427" s="3" t="str">
        <f>IFERROR( TransTable[[#This Row],[Date]], "")</f>
        <v/>
      </c>
      <c r="L427" s="27" t="str">
        <f>IFERROR( IF( TransTable[[#This Row],[Transaction Type]] = "Contribution", TransTable[[#This Row],[Amount]], ""), "")</f>
        <v/>
      </c>
      <c r="M427" s="27" t="str">
        <f>IFERROR( IF( TransTable[[#This Row],[Transaction Type]] = "Distribution", TransTable[[#This Row],[Amount]], ""), "")</f>
        <v/>
      </c>
      <c r="N427" s="28" t="str">
        <f>IF( K427 = "", "", SUM($L$10:M427))</f>
        <v/>
      </c>
      <c r="O427" s="28" t="str">
        <f>IF( N427 = "", "", TransTable[[#Totals],[Amount]])</f>
        <v/>
      </c>
    </row>
    <row r="428" spans="11:15" x14ac:dyDescent="0.2">
      <c r="K428" s="3" t="str">
        <f>IFERROR( TransTable[[#This Row],[Date]], "")</f>
        <v/>
      </c>
      <c r="L428" s="27" t="str">
        <f>IFERROR( IF( TransTable[[#This Row],[Transaction Type]] = "Contribution", TransTable[[#This Row],[Amount]], ""), "")</f>
        <v/>
      </c>
      <c r="M428" s="27" t="str">
        <f>IFERROR( IF( TransTable[[#This Row],[Transaction Type]] = "Distribution", TransTable[[#This Row],[Amount]], ""), "")</f>
        <v/>
      </c>
      <c r="N428" s="28" t="str">
        <f>IF( K428 = "", "", SUM($L$10:M428))</f>
        <v/>
      </c>
      <c r="O428" s="28" t="str">
        <f>IF( N428 = "", "", TransTable[[#Totals],[Amount]])</f>
        <v/>
      </c>
    </row>
    <row r="429" spans="11:15" x14ac:dyDescent="0.2">
      <c r="K429" s="3" t="str">
        <f>IFERROR( TransTable[[#This Row],[Date]], "")</f>
        <v/>
      </c>
      <c r="L429" s="27" t="str">
        <f>IFERROR( IF( TransTable[[#This Row],[Transaction Type]] = "Contribution", TransTable[[#This Row],[Amount]], ""), "")</f>
        <v/>
      </c>
      <c r="M429" s="27" t="str">
        <f>IFERROR( IF( TransTable[[#This Row],[Transaction Type]] = "Distribution", TransTable[[#This Row],[Amount]], ""), "")</f>
        <v/>
      </c>
      <c r="N429" s="28" t="str">
        <f>IF( K429 = "", "", SUM($L$10:M429))</f>
        <v/>
      </c>
      <c r="O429" s="28" t="str">
        <f>IF( N429 = "", "", TransTable[[#Totals],[Amount]])</f>
        <v/>
      </c>
    </row>
    <row r="430" spans="11:15" x14ac:dyDescent="0.2">
      <c r="K430" s="3" t="str">
        <f>IFERROR( TransTable[[#This Row],[Date]], "")</f>
        <v/>
      </c>
      <c r="L430" s="27" t="str">
        <f>IFERROR( IF( TransTable[[#This Row],[Transaction Type]] = "Contribution", TransTable[[#This Row],[Amount]], ""), "")</f>
        <v/>
      </c>
      <c r="M430" s="27" t="str">
        <f>IFERROR( IF( TransTable[[#This Row],[Transaction Type]] = "Distribution", TransTable[[#This Row],[Amount]], ""), "")</f>
        <v/>
      </c>
      <c r="N430" s="28" t="str">
        <f>IF( K430 = "", "", SUM($L$10:M430))</f>
        <v/>
      </c>
      <c r="O430" s="28" t="str">
        <f>IF( N430 = "", "", TransTable[[#Totals],[Amount]])</f>
        <v/>
      </c>
    </row>
    <row r="431" spans="11:15" x14ac:dyDescent="0.2">
      <c r="K431" s="3" t="str">
        <f>IFERROR( TransTable[[#This Row],[Date]], "")</f>
        <v/>
      </c>
      <c r="L431" s="27" t="str">
        <f>IFERROR( IF( TransTable[[#This Row],[Transaction Type]] = "Contribution", TransTable[[#This Row],[Amount]], ""), "")</f>
        <v/>
      </c>
      <c r="M431" s="27" t="str">
        <f>IFERROR( IF( TransTable[[#This Row],[Transaction Type]] = "Distribution", TransTable[[#This Row],[Amount]], ""), "")</f>
        <v/>
      </c>
      <c r="N431" s="28" t="str">
        <f>IF( K431 = "", "", SUM($L$10:M431))</f>
        <v/>
      </c>
      <c r="O431" s="28" t="str">
        <f>IF( N431 = "", "", TransTable[[#Totals],[Amount]])</f>
        <v/>
      </c>
    </row>
    <row r="432" spans="11:15" x14ac:dyDescent="0.2">
      <c r="K432" s="3" t="str">
        <f>IFERROR( TransTable[[#This Row],[Date]], "")</f>
        <v/>
      </c>
      <c r="L432" s="27" t="str">
        <f>IFERROR( IF( TransTable[[#This Row],[Transaction Type]] = "Contribution", TransTable[[#This Row],[Amount]], ""), "")</f>
        <v/>
      </c>
      <c r="M432" s="27" t="str">
        <f>IFERROR( IF( TransTable[[#This Row],[Transaction Type]] = "Distribution", TransTable[[#This Row],[Amount]], ""), "")</f>
        <v/>
      </c>
      <c r="N432" s="28" t="str">
        <f>IF( K432 = "", "", SUM($L$10:M432))</f>
        <v/>
      </c>
      <c r="O432" s="28" t="str">
        <f>IF( N432 = "", "", TransTable[[#Totals],[Amount]])</f>
        <v/>
      </c>
    </row>
    <row r="433" spans="11:15" x14ac:dyDescent="0.2">
      <c r="K433" s="3" t="str">
        <f>IFERROR( TransTable[[#This Row],[Date]], "")</f>
        <v/>
      </c>
      <c r="L433" s="27" t="str">
        <f>IFERROR( IF( TransTable[[#This Row],[Transaction Type]] = "Contribution", TransTable[[#This Row],[Amount]], ""), "")</f>
        <v/>
      </c>
      <c r="M433" s="27" t="str">
        <f>IFERROR( IF( TransTable[[#This Row],[Transaction Type]] = "Distribution", TransTable[[#This Row],[Amount]], ""), "")</f>
        <v/>
      </c>
      <c r="N433" s="28" t="str">
        <f>IF( K433 = "", "", SUM($L$10:M433))</f>
        <v/>
      </c>
      <c r="O433" s="28" t="str">
        <f>IF( N433 = "", "", TransTable[[#Totals],[Amount]])</f>
        <v/>
      </c>
    </row>
    <row r="434" spans="11:15" x14ac:dyDescent="0.2">
      <c r="K434" s="3" t="str">
        <f>IFERROR( TransTable[[#This Row],[Date]], "")</f>
        <v/>
      </c>
      <c r="L434" s="27" t="str">
        <f>IFERROR( IF( TransTable[[#This Row],[Transaction Type]] = "Contribution", TransTable[[#This Row],[Amount]], ""), "")</f>
        <v/>
      </c>
      <c r="M434" s="27" t="str">
        <f>IFERROR( IF( TransTable[[#This Row],[Transaction Type]] = "Distribution", TransTable[[#This Row],[Amount]], ""), "")</f>
        <v/>
      </c>
      <c r="N434" s="28" t="str">
        <f>IF( K434 = "", "", SUM($L$10:M434))</f>
        <v/>
      </c>
      <c r="O434" s="28" t="str">
        <f>IF( N434 = "", "", TransTable[[#Totals],[Amount]])</f>
        <v/>
      </c>
    </row>
    <row r="435" spans="11:15" x14ac:dyDescent="0.2">
      <c r="K435" s="3" t="str">
        <f>IFERROR( TransTable[[#This Row],[Date]], "")</f>
        <v/>
      </c>
      <c r="L435" s="27" t="str">
        <f>IFERROR( IF( TransTable[[#This Row],[Transaction Type]] = "Contribution", TransTable[[#This Row],[Amount]], ""), "")</f>
        <v/>
      </c>
      <c r="M435" s="27" t="str">
        <f>IFERROR( IF( TransTable[[#This Row],[Transaction Type]] = "Distribution", TransTable[[#This Row],[Amount]], ""), "")</f>
        <v/>
      </c>
      <c r="N435" s="28" t="str">
        <f>IF( K435 = "", "", SUM($L$10:M435))</f>
        <v/>
      </c>
      <c r="O435" s="28" t="str">
        <f>IF( N435 = "", "", TransTable[[#Totals],[Amount]])</f>
        <v/>
      </c>
    </row>
    <row r="436" spans="11:15" x14ac:dyDescent="0.2">
      <c r="K436" s="3" t="str">
        <f>IFERROR( TransTable[[#This Row],[Date]], "")</f>
        <v/>
      </c>
      <c r="L436" s="27" t="str">
        <f>IFERROR( IF( TransTable[[#This Row],[Transaction Type]] = "Contribution", TransTable[[#This Row],[Amount]], ""), "")</f>
        <v/>
      </c>
      <c r="M436" s="27" t="str">
        <f>IFERROR( IF( TransTable[[#This Row],[Transaction Type]] = "Distribution", TransTable[[#This Row],[Amount]], ""), "")</f>
        <v/>
      </c>
      <c r="N436" s="28" t="str">
        <f>IF( K436 = "", "", SUM($L$10:M436))</f>
        <v/>
      </c>
      <c r="O436" s="28" t="str">
        <f>IF( N436 = "", "", TransTable[[#Totals],[Amount]])</f>
        <v/>
      </c>
    </row>
    <row r="437" spans="11:15" x14ac:dyDescent="0.2">
      <c r="K437" s="3" t="str">
        <f>IFERROR( TransTable[[#This Row],[Date]], "")</f>
        <v/>
      </c>
      <c r="L437" s="27" t="str">
        <f>IFERROR( IF( TransTable[[#This Row],[Transaction Type]] = "Contribution", TransTable[[#This Row],[Amount]], ""), "")</f>
        <v/>
      </c>
      <c r="M437" s="27" t="str">
        <f>IFERROR( IF( TransTable[[#This Row],[Transaction Type]] = "Distribution", TransTable[[#This Row],[Amount]], ""), "")</f>
        <v/>
      </c>
      <c r="N437" s="28" t="str">
        <f>IF( K437 = "", "", SUM($L$10:M437))</f>
        <v/>
      </c>
      <c r="O437" s="28" t="str">
        <f>IF( N437 = "", "", TransTable[[#Totals],[Amount]])</f>
        <v/>
      </c>
    </row>
    <row r="438" spans="11:15" x14ac:dyDescent="0.2">
      <c r="K438" s="3" t="str">
        <f>IFERROR( TransTable[[#This Row],[Date]], "")</f>
        <v/>
      </c>
      <c r="L438" s="27" t="str">
        <f>IFERROR( IF( TransTable[[#This Row],[Transaction Type]] = "Contribution", TransTable[[#This Row],[Amount]], ""), "")</f>
        <v/>
      </c>
      <c r="M438" s="27" t="str">
        <f>IFERROR( IF( TransTable[[#This Row],[Transaction Type]] = "Distribution", TransTable[[#This Row],[Amount]], ""), "")</f>
        <v/>
      </c>
      <c r="N438" s="28" t="str">
        <f>IF( K438 = "", "", SUM($L$10:M438))</f>
        <v/>
      </c>
      <c r="O438" s="28" t="str">
        <f>IF( N438 = "", "", TransTable[[#Totals],[Amount]])</f>
        <v/>
      </c>
    </row>
    <row r="439" spans="11:15" x14ac:dyDescent="0.2">
      <c r="K439" s="3" t="str">
        <f>IFERROR( TransTable[[#This Row],[Date]], "")</f>
        <v/>
      </c>
      <c r="L439" s="27" t="str">
        <f>IFERROR( IF( TransTable[[#This Row],[Transaction Type]] = "Contribution", TransTable[[#This Row],[Amount]], ""), "")</f>
        <v/>
      </c>
      <c r="M439" s="27" t="str">
        <f>IFERROR( IF( TransTable[[#This Row],[Transaction Type]] = "Distribution", TransTable[[#This Row],[Amount]], ""), "")</f>
        <v/>
      </c>
      <c r="N439" s="28" t="str">
        <f>IF( K439 = "", "", SUM($L$10:M439))</f>
        <v/>
      </c>
      <c r="O439" s="28" t="str">
        <f>IF( N439 = "", "", TransTable[[#Totals],[Amount]])</f>
        <v/>
      </c>
    </row>
    <row r="440" spans="11:15" x14ac:dyDescent="0.2">
      <c r="K440" s="3" t="str">
        <f>IFERROR( TransTable[[#This Row],[Date]], "")</f>
        <v/>
      </c>
      <c r="L440" s="27" t="str">
        <f>IFERROR( IF( TransTable[[#This Row],[Transaction Type]] = "Contribution", TransTable[[#This Row],[Amount]], ""), "")</f>
        <v/>
      </c>
      <c r="M440" s="27" t="str">
        <f>IFERROR( IF( TransTable[[#This Row],[Transaction Type]] = "Distribution", TransTable[[#This Row],[Amount]], ""), "")</f>
        <v/>
      </c>
      <c r="N440" s="28" t="str">
        <f>IF( K440 = "", "", SUM($L$10:M440))</f>
        <v/>
      </c>
      <c r="O440" s="28" t="str">
        <f>IF( N440 = "", "", TransTable[[#Totals],[Amount]])</f>
        <v/>
      </c>
    </row>
    <row r="441" spans="11:15" x14ac:dyDescent="0.2">
      <c r="K441" s="3" t="str">
        <f>IFERROR( TransTable[[#This Row],[Date]], "")</f>
        <v/>
      </c>
      <c r="L441" s="27" t="str">
        <f>IFERROR( IF( TransTable[[#This Row],[Transaction Type]] = "Contribution", TransTable[[#This Row],[Amount]], ""), "")</f>
        <v/>
      </c>
      <c r="M441" s="27" t="str">
        <f>IFERROR( IF( TransTable[[#This Row],[Transaction Type]] = "Distribution", TransTable[[#This Row],[Amount]], ""), "")</f>
        <v/>
      </c>
      <c r="N441" s="28" t="str">
        <f>IF( K441 = "", "", SUM($L$10:M441))</f>
        <v/>
      </c>
      <c r="O441" s="28" t="str">
        <f>IF( N441 = "", "", TransTable[[#Totals],[Amount]])</f>
        <v/>
      </c>
    </row>
    <row r="442" spans="11:15" x14ac:dyDescent="0.2">
      <c r="K442" s="3" t="str">
        <f>IFERROR( TransTable[[#This Row],[Date]], "")</f>
        <v/>
      </c>
      <c r="L442" s="27" t="str">
        <f>IFERROR( IF( TransTable[[#This Row],[Transaction Type]] = "Contribution", TransTable[[#This Row],[Amount]], ""), "")</f>
        <v/>
      </c>
      <c r="M442" s="27" t="str">
        <f>IFERROR( IF( TransTable[[#This Row],[Transaction Type]] = "Distribution", TransTable[[#This Row],[Amount]], ""), "")</f>
        <v/>
      </c>
      <c r="N442" s="28" t="str">
        <f>IF( K442 = "", "", SUM($L$10:M442))</f>
        <v/>
      </c>
      <c r="O442" s="28" t="str">
        <f>IF( N442 = "", "", TransTable[[#Totals],[Amount]])</f>
        <v/>
      </c>
    </row>
    <row r="443" spans="11:15" x14ac:dyDescent="0.2">
      <c r="K443" s="3" t="str">
        <f>IFERROR( TransTable[[#This Row],[Date]], "")</f>
        <v/>
      </c>
      <c r="L443" s="27" t="str">
        <f>IFERROR( IF( TransTable[[#This Row],[Transaction Type]] = "Contribution", TransTable[[#This Row],[Amount]], ""), "")</f>
        <v/>
      </c>
      <c r="M443" s="27" t="str">
        <f>IFERROR( IF( TransTable[[#This Row],[Transaction Type]] = "Distribution", TransTable[[#This Row],[Amount]], ""), "")</f>
        <v/>
      </c>
      <c r="N443" s="28" t="str">
        <f>IF( K443 = "", "", SUM($L$10:M443))</f>
        <v/>
      </c>
      <c r="O443" s="28" t="str">
        <f>IF( N443 = "", "", TransTable[[#Totals],[Amount]])</f>
        <v/>
      </c>
    </row>
    <row r="444" spans="11:15" x14ac:dyDescent="0.2">
      <c r="K444" s="3" t="str">
        <f>IFERROR( TransTable[[#This Row],[Date]], "")</f>
        <v/>
      </c>
      <c r="L444" s="27" t="str">
        <f>IFERROR( IF( TransTable[[#This Row],[Transaction Type]] = "Contribution", TransTable[[#This Row],[Amount]], ""), "")</f>
        <v/>
      </c>
      <c r="M444" s="27" t="str">
        <f>IFERROR( IF( TransTable[[#This Row],[Transaction Type]] = "Distribution", TransTable[[#This Row],[Amount]], ""), "")</f>
        <v/>
      </c>
      <c r="N444" s="28" t="str">
        <f>IF( K444 = "", "", SUM($L$10:M444))</f>
        <v/>
      </c>
      <c r="O444" s="28" t="str">
        <f>IF( N444 = "", "", TransTable[[#Totals],[Amount]])</f>
        <v/>
      </c>
    </row>
    <row r="445" spans="11:15" x14ac:dyDescent="0.2">
      <c r="K445" s="3" t="str">
        <f>IFERROR( TransTable[[#This Row],[Date]], "")</f>
        <v/>
      </c>
      <c r="L445" s="27" t="str">
        <f>IFERROR( IF( TransTable[[#This Row],[Transaction Type]] = "Contribution", TransTable[[#This Row],[Amount]], ""), "")</f>
        <v/>
      </c>
      <c r="M445" s="27" t="str">
        <f>IFERROR( IF( TransTable[[#This Row],[Transaction Type]] = "Distribution", TransTable[[#This Row],[Amount]], ""), "")</f>
        <v/>
      </c>
      <c r="N445" s="28" t="str">
        <f>IF( K445 = "", "", SUM($L$10:M445))</f>
        <v/>
      </c>
      <c r="O445" s="28" t="str">
        <f>IF( N445 = "", "", TransTable[[#Totals],[Amount]])</f>
        <v/>
      </c>
    </row>
    <row r="446" spans="11:15" x14ac:dyDescent="0.2">
      <c r="K446" s="3" t="str">
        <f>IFERROR( TransTable[[#This Row],[Date]], "")</f>
        <v/>
      </c>
      <c r="L446" s="27" t="str">
        <f>IFERROR( IF( TransTable[[#This Row],[Transaction Type]] = "Contribution", TransTable[[#This Row],[Amount]], ""), "")</f>
        <v/>
      </c>
      <c r="M446" s="27" t="str">
        <f>IFERROR( IF( TransTable[[#This Row],[Transaction Type]] = "Distribution", TransTable[[#This Row],[Amount]], ""), "")</f>
        <v/>
      </c>
      <c r="N446" s="28" t="str">
        <f>IF( K446 = "", "", SUM($L$10:M446))</f>
        <v/>
      </c>
      <c r="O446" s="28" t="str">
        <f>IF( N446 = "", "", TransTable[[#Totals],[Amount]])</f>
        <v/>
      </c>
    </row>
    <row r="447" spans="11:15" x14ac:dyDescent="0.2">
      <c r="K447" s="3" t="str">
        <f>IFERROR( TransTable[[#This Row],[Date]], "")</f>
        <v/>
      </c>
      <c r="L447" s="27" t="str">
        <f>IFERROR( IF( TransTable[[#This Row],[Transaction Type]] = "Contribution", TransTable[[#This Row],[Amount]], ""), "")</f>
        <v/>
      </c>
      <c r="M447" s="27" t="str">
        <f>IFERROR( IF( TransTable[[#This Row],[Transaction Type]] = "Distribution", TransTable[[#This Row],[Amount]], ""), "")</f>
        <v/>
      </c>
      <c r="N447" s="28" t="str">
        <f>IF( K447 = "", "", SUM($L$10:M447))</f>
        <v/>
      </c>
      <c r="O447" s="28" t="str">
        <f>IF( N447 = "", "", TransTable[[#Totals],[Amount]])</f>
        <v/>
      </c>
    </row>
    <row r="448" spans="11:15" x14ac:dyDescent="0.2">
      <c r="K448" s="3" t="str">
        <f>IFERROR( TransTable[[#This Row],[Date]], "")</f>
        <v/>
      </c>
      <c r="L448" s="27" t="str">
        <f>IFERROR( IF( TransTable[[#This Row],[Transaction Type]] = "Contribution", TransTable[[#This Row],[Amount]], ""), "")</f>
        <v/>
      </c>
      <c r="M448" s="27" t="str">
        <f>IFERROR( IF( TransTable[[#This Row],[Transaction Type]] = "Distribution", TransTable[[#This Row],[Amount]], ""), "")</f>
        <v/>
      </c>
      <c r="N448" s="28" t="str">
        <f>IF( K448 = "", "", SUM($L$10:M448))</f>
        <v/>
      </c>
      <c r="O448" s="28" t="str">
        <f>IF( N448 = "", "", TransTable[[#Totals],[Amount]])</f>
        <v/>
      </c>
    </row>
    <row r="449" spans="11:15" x14ac:dyDescent="0.2">
      <c r="K449" s="3" t="str">
        <f>IFERROR( TransTable[[#This Row],[Date]], "")</f>
        <v/>
      </c>
      <c r="L449" s="27" t="str">
        <f>IFERROR( IF( TransTable[[#This Row],[Transaction Type]] = "Contribution", TransTable[[#This Row],[Amount]], ""), "")</f>
        <v/>
      </c>
      <c r="M449" s="27" t="str">
        <f>IFERROR( IF( TransTable[[#This Row],[Transaction Type]] = "Distribution", TransTable[[#This Row],[Amount]], ""), "")</f>
        <v/>
      </c>
      <c r="N449" s="28" t="str">
        <f>IF( K449 = "", "", SUM($L$10:M449))</f>
        <v/>
      </c>
      <c r="O449" s="28" t="str">
        <f>IF( N449 = "", "", TransTable[[#Totals],[Amount]])</f>
        <v/>
      </c>
    </row>
    <row r="450" spans="11:15" x14ac:dyDescent="0.2">
      <c r="K450" s="3" t="str">
        <f>IFERROR( TransTable[[#This Row],[Date]], "")</f>
        <v/>
      </c>
      <c r="L450" s="27" t="str">
        <f>IFERROR( IF( TransTable[[#This Row],[Transaction Type]] = "Contribution", TransTable[[#This Row],[Amount]], ""), "")</f>
        <v/>
      </c>
      <c r="M450" s="27" t="str">
        <f>IFERROR( IF( TransTable[[#This Row],[Transaction Type]] = "Distribution", TransTable[[#This Row],[Amount]], ""), "")</f>
        <v/>
      </c>
      <c r="N450" s="28" t="str">
        <f>IF( K450 = "", "", SUM($L$10:M450))</f>
        <v/>
      </c>
      <c r="O450" s="28" t="str">
        <f>IF( N450 = "", "", TransTable[[#Totals],[Amount]])</f>
        <v/>
      </c>
    </row>
    <row r="451" spans="11:15" x14ac:dyDescent="0.2">
      <c r="K451" s="3" t="str">
        <f>IFERROR( TransTable[[#This Row],[Date]], "")</f>
        <v/>
      </c>
      <c r="L451" s="27" t="str">
        <f>IFERROR( IF( TransTable[[#This Row],[Transaction Type]] = "Contribution", TransTable[[#This Row],[Amount]], ""), "")</f>
        <v/>
      </c>
      <c r="M451" s="27" t="str">
        <f>IFERROR( IF( TransTable[[#This Row],[Transaction Type]] = "Distribution", TransTable[[#This Row],[Amount]], ""), "")</f>
        <v/>
      </c>
      <c r="N451" s="28" t="str">
        <f>IF( K451 = "", "", SUM($L$10:M451))</f>
        <v/>
      </c>
      <c r="O451" s="28" t="str">
        <f>IF( N451 = "", "", TransTable[[#Totals],[Amount]])</f>
        <v/>
      </c>
    </row>
    <row r="452" spans="11:15" x14ac:dyDescent="0.2">
      <c r="K452" s="3" t="str">
        <f>IFERROR( TransTable[[#This Row],[Date]], "")</f>
        <v/>
      </c>
      <c r="L452" s="27" t="str">
        <f>IFERROR( IF( TransTable[[#This Row],[Transaction Type]] = "Contribution", TransTable[[#This Row],[Amount]], ""), "")</f>
        <v/>
      </c>
      <c r="M452" s="27" t="str">
        <f>IFERROR( IF( TransTable[[#This Row],[Transaction Type]] = "Distribution", TransTable[[#This Row],[Amount]], ""), "")</f>
        <v/>
      </c>
      <c r="N452" s="28" t="str">
        <f>IF( K452 = "", "", SUM($L$10:M452))</f>
        <v/>
      </c>
      <c r="O452" s="28" t="str">
        <f>IF( N452 = "", "", TransTable[[#Totals],[Amount]])</f>
        <v/>
      </c>
    </row>
    <row r="453" spans="11:15" x14ac:dyDescent="0.2">
      <c r="K453" s="3" t="str">
        <f>IFERROR( TransTable[[#This Row],[Date]], "")</f>
        <v/>
      </c>
      <c r="L453" s="27" t="str">
        <f>IFERROR( IF( TransTable[[#This Row],[Transaction Type]] = "Contribution", TransTable[[#This Row],[Amount]], ""), "")</f>
        <v/>
      </c>
      <c r="M453" s="27" t="str">
        <f>IFERROR( IF( TransTable[[#This Row],[Transaction Type]] = "Distribution", TransTable[[#This Row],[Amount]], ""), "")</f>
        <v/>
      </c>
      <c r="N453" s="28" t="str">
        <f>IF( K453 = "", "", SUM($L$10:M453))</f>
        <v/>
      </c>
      <c r="O453" s="28" t="str">
        <f>IF( N453 = "", "", TransTable[[#Totals],[Amount]])</f>
        <v/>
      </c>
    </row>
    <row r="454" spans="11:15" x14ac:dyDescent="0.2">
      <c r="K454" s="3" t="str">
        <f>IFERROR( TransTable[[#This Row],[Date]], "")</f>
        <v/>
      </c>
      <c r="L454" s="27" t="str">
        <f>IFERROR( IF( TransTable[[#This Row],[Transaction Type]] = "Contribution", TransTable[[#This Row],[Amount]], ""), "")</f>
        <v/>
      </c>
      <c r="M454" s="27" t="str">
        <f>IFERROR( IF( TransTable[[#This Row],[Transaction Type]] = "Distribution", TransTable[[#This Row],[Amount]], ""), "")</f>
        <v/>
      </c>
      <c r="N454" s="28" t="str">
        <f>IF( K454 = "", "", SUM($L$10:M454))</f>
        <v/>
      </c>
      <c r="O454" s="28" t="str">
        <f>IF( N454 = "", "", TransTable[[#Totals],[Amount]])</f>
        <v/>
      </c>
    </row>
    <row r="455" spans="11:15" x14ac:dyDescent="0.2">
      <c r="K455" s="3" t="str">
        <f>IFERROR( TransTable[[#This Row],[Date]], "")</f>
        <v/>
      </c>
      <c r="L455" s="27" t="str">
        <f>IFERROR( IF( TransTable[[#This Row],[Transaction Type]] = "Contribution", TransTable[[#This Row],[Amount]], ""), "")</f>
        <v/>
      </c>
      <c r="M455" s="27" t="str">
        <f>IFERROR( IF( TransTable[[#This Row],[Transaction Type]] = "Distribution", TransTable[[#This Row],[Amount]], ""), "")</f>
        <v/>
      </c>
      <c r="N455" s="28" t="str">
        <f>IF( K455 = "", "", SUM($L$10:M455))</f>
        <v/>
      </c>
      <c r="O455" s="28" t="str">
        <f>IF( N455 = "", "", TransTable[[#Totals],[Amount]])</f>
        <v/>
      </c>
    </row>
    <row r="456" spans="11:15" x14ac:dyDescent="0.2">
      <c r="K456" s="3" t="str">
        <f>IFERROR( TransTable[[#This Row],[Date]], "")</f>
        <v/>
      </c>
      <c r="L456" s="27" t="str">
        <f>IFERROR( IF( TransTable[[#This Row],[Transaction Type]] = "Contribution", TransTable[[#This Row],[Amount]], ""), "")</f>
        <v/>
      </c>
      <c r="M456" s="27" t="str">
        <f>IFERROR( IF( TransTable[[#This Row],[Transaction Type]] = "Distribution", TransTable[[#This Row],[Amount]], ""), "")</f>
        <v/>
      </c>
      <c r="N456" s="28" t="str">
        <f>IF( K456 = "", "", SUM($L$10:M456))</f>
        <v/>
      </c>
      <c r="O456" s="28" t="str">
        <f>IF( N456 = "", "", TransTable[[#Totals],[Amount]])</f>
        <v/>
      </c>
    </row>
    <row r="457" spans="11:15" x14ac:dyDescent="0.2">
      <c r="K457" s="3" t="str">
        <f>IFERROR( TransTable[[#This Row],[Date]], "")</f>
        <v/>
      </c>
      <c r="L457" s="27" t="str">
        <f>IFERROR( IF( TransTable[[#This Row],[Transaction Type]] = "Contribution", TransTable[[#This Row],[Amount]], ""), "")</f>
        <v/>
      </c>
      <c r="M457" s="27" t="str">
        <f>IFERROR( IF( TransTable[[#This Row],[Transaction Type]] = "Distribution", TransTable[[#This Row],[Amount]], ""), "")</f>
        <v/>
      </c>
      <c r="N457" s="28" t="str">
        <f>IF( K457 = "", "", SUM($L$10:M457))</f>
        <v/>
      </c>
      <c r="O457" s="28" t="str">
        <f>IF( N457 = "", "", TransTable[[#Totals],[Amount]])</f>
        <v/>
      </c>
    </row>
    <row r="458" spans="11:15" x14ac:dyDescent="0.2">
      <c r="K458" s="3" t="str">
        <f>IFERROR( TransTable[[#This Row],[Date]], "")</f>
        <v/>
      </c>
      <c r="L458" s="27" t="str">
        <f>IFERROR( IF( TransTable[[#This Row],[Transaction Type]] = "Contribution", TransTable[[#This Row],[Amount]], ""), "")</f>
        <v/>
      </c>
      <c r="M458" s="27" t="str">
        <f>IFERROR( IF( TransTable[[#This Row],[Transaction Type]] = "Distribution", TransTable[[#This Row],[Amount]], ""), "")</f>
        <v/>
      </c>
      <c r="N458" s="28" t="str">
        <f>IF( K458 = "", "", SUM($L$10:M458))</f>
        <v/>
      </c>
      <c r="O458" s="28" t="str">
        <f>IF( N458 = "", "", TransTable[[#Totals],[Amount]])</f>
        <v/>
      </c>
    </row>
    <row r="459" spans="11:15" x14ac:dyDescent="0.2">
      <c r="K459" s="3" t="str">
        <f>IFERROR( TransTable[[#This Row],[Date]], "")</f>
        <v/>
      </c>
      <c r="L459" s="27" t="str">
        <f>IFERROR( IF( TransTable[[#This Row],[Transaction Type]] = "Contribution", TransTable[[#This Row],[Amount]], ""), "")</f>
        <v/>
      </c>
      <c r="M459" s="27" t="str">
        <f>IFERROR( IF( TransTable[[#This Row],[Transaction Type]] = "Distribution", TransTable[[#This Row],[Amount]], ""), "")</f>
        <v/>
      </c>
      <c r="N459" s="28" t="str">
        <f>IF( K459 = "", "", SUM($L$10:M459))</f>
        <v/>
      </c>
      <c r="O459" s="28" t="str">
        <f>IF( N459 = "", "", TransTable[[#Totals],[Amount]])</f>
        <v/>
      </c>
    </row>
    <row r="460" spans="11:15" x14ac:dyDescent="0.2">
      <c r="K460" s="3" t="str">
        <f>IFERROR( TransTable[[#This Row],[Date]], "")</f>
        <v/>
      </c>
      <c r="L460" s="27" t="str">
        <f>IFERROR( IF( TransTable[[#This Row],[Transaction Type]] = "Contribution", TransTable[[#This Row],[Amount]], ""), "")</f>
        <v/>
      </c>
      <c r="M460" s="27" t="str">
        <f>IFERROR( IF( TransTable[[#This Row],[Transaction Type]] = "Distribution", TransTable[[#This Row],[Amount]], ""), "")</f>
        <v/>
      </c>
      <c r="N460" s="28" t="str">
        <f>IF( K460 = "", "", SUM($L$10:M460))</f>
        <v/>
      </c>
      <c r="O460" s="28" t="str">
        <f>IF( N460 = "", "", TransTable[[#Totals],[Amount]])</f>
        <v/>
      </c>
    </row>
    <row r="461" spans="11:15" x14ac:dyDescent="0.2">
      <c r="K461" s="3" t="str">
        <f>IFERROR( TransTable[[#This Row],[Date]], "")</f>
        <v/>
      </c>
      <c r="L461" s="27" t="str">
        <f>IFERROR( IF( TransTable[[#This Row],[Transaction Type]] = "Contribution", TransTable[[#This Row],[Amount]], ""), "")</f>
        <v/>
      </c>
      <c r="M461" s="27" t="str">
        <f>IFERROR( IF( TransTable[[#This Row],[Transaction Type]] = "Distribution", TransTable[[#This Row],[Amount]], ""), "")</f>
        <v/>
      </c>
      <c r="N461" s="28" t="str">
        <f>IF( K461 = "", "", SUM($L$10:M461))</f>
        <v/>
      </c>
      <c r="O461" s="28" t="str">
        <f>IF( N461 = "", "", TransTable[[#Totals],[Amount]])</f>
        <v/>
      </c>
    </row>
    <row r="462" spans="11:15" x14ac:dyDescent="0.2">
      <c r="K462" s="3" t="str">
        <f>IFERROR( TransTable[[#This Row],[Date]], "")</f>
        <v/>
      </c>
      <c r="L462" s="27" t="str">
        <f>IFERROR( IF( TransTable[[#This Row],[Transaction Type]] = "Contribution", TransTable[[#This Row],[Amount]], ""), "")</f>
        <v/>
      </c>
      <c r="M462" s="27" t="str">
        <f>IFERROR( IF( TransTable[[#This Row],[Transaction Type]] = "Distribution", TransTable[[#This Row],[Amount]], ""), "")</f>
        <v/>
      </c>
      <c r="N462" s="28" t="str">
        <f>IF( K462 = "", "", SUM($L$10:M462))</f>
        <v/>
      </c>
      <c r="O462" s="28" t="str">
        <f>IF( N462 = "", "", TransTable[[#Totals],[Amount]])</f>
        <v/>
      </c>
    </row>
    <row r="463" spans="11:15" x14ac:dyDescent="0.2">
      <c r="K463" s="3" t="str">
        <f>IFERROR( TransTable[[#This Row],[Date]], "")</f>
        <v/>
      </c>
      <c r="L463" s="27" t="str">
        <f>IFERROR( IF( TransTable[[#This Row],[Transaction Type]] = "Contribution", TransTable[[#This Row],[Amount]], ""), "")</f>
        <v/>
      </c>
      <c r="M463" s="27" t="str">
        <f>IFERROR( IF( TransTable[[#This Row],[Transaction Type]] = "Distribution", TransTable[[#This Row],[Amount]], ""), "")</f>
        <v/>
      </c>
      <c r="N463" s="28" t="str">
        <f>IF( K463 = "", "", SUM($L$10:M463))</f>
        <v/>
      </c>
      <c r="O463" s="28" t="str">
        <f>IF( N463 = "", "", TransTable[[#Totals],[Amount]])</f>
        <v/>
      </c>
    </row>
    <row r="464" spans="11:15" x14ac:dyDescent="0.2">
      <c r="K464" s="3" t="str">
        <f>IFERROR( TransTable[[#This Row],[Date]], "")</f>
        <v/>
      </c>
      <c r="L464" s="27" t="str">
        <f>IFERROR( IF( TransTable[[#This Row],[Transaction Type]] = "Contribution", TransTable[[#This Row],[Amount]], ""), "")</f>
        <v/>
      </c>
      <c r="M464" s="27" t="str">
        <f>IFERROR( IF( TransTable[[#This Row],[Transaction Type]] = "Distribution", TransTable[[#This Row],[Amount]], ""), "")</f>
        <v/>
      </c>
      <c r="N464" s="28" t="str">
        <f>IF( K464 = "", "", SUM($L$10:M464))</f>
        <v/>
      </c>
      <c r="O464" s="28" t="str">
        <f>IF( N464 = "", "", TransTable[[#Totals],[Amount]])</f>
        <v/>
      </c>
    </row>
    <row r="465" spans="11:15" x14ac:dyDescent="0.2">
      <c r="K465" s="3" t="str">
        <f>IFERROR( TransTable[[#This Row],[Date]], "")</f>
        <v/>
      </c>
      <c r="L465" s="27" t="str">
        <f>IFERROR( IF( TransTable[[#This Row],[Transaction Type]] = "Contribution", TransTable[[#This Row],[Amount]], ""), "")</f>
        <v/>
      </c>
      <c r="M465" s="27" t="str">
        <f>IFERROR( IF( TransTable[[#This Row],[Transaction Type]] = "Distribution", TransTable[[#This Row],[Amount]], ""), "")</f>
        <v/>
      </c>
      <c r="N465" s="28" t="str">
        <f>IF( K465 = "", "", SUM($L$10:M465))</f>
        <v/>
      </c>
      <c r="O465" s="28" t="str">
        <f>IF( N465 = "", "", TransTable[[#Totals],[Amount]])</f>
        <v/>
      </c>
    </row>
    <row r="466" spans="11:15" x14ac:dyDescent="0.2">
      <c r="K466" s="3" t="str">
        <f>IFERROR( TransTable[[#This Row],[Date]], "")</f>
        <v/>
      </c>
      <c r="L466" s="27" t="str">
        <f>IFERROR( IF( TransTable[[#This Row],[Transaction Type]] = "Contribution", TransTable[[#This Row],[Amount]], ""), "")</f>
        <v/>
      </c>
      <c r="M466" s="27" t="str">
        <f>IFERROR( IF( TransTable[[#This Row],[Transaction Type]] = "Distribution", TransTable[[#This Row],[Amount]], ""), "")</f>
        <v/>
      </c>
      <c r="N466" s="28" t="str">
        <f>IF( K466 = "", "", SUM($L$10:M466))</f>
        <v/>
      </c>
      <c r="O466" s="28" t="str">
        <f>IF( N466 = "", "", TransTable[[#Totals],[Amount]])</f>
        <v/>
      </c>
    </row>
    <row r="467" spans="11:15" x14ac:dyDescent="0.2">
      <c r="K467" s="3" t="str">
        <f>IFERROR( TransTable[[#This Row],[Date]], "")</f>
        <v/>
      </c>
      <c r="L467" s="27" t="str">
        <f>IFERROR( IF( TransTable[[#This Row],[Transaction Type]] = "Contribution", TransTable[[#This Row],[Amount]], ""), "")</f>
        <v/>
      </c>
      <c r="M467" s="27" t="str">
        <f>IFERROR( IF( TransTable[[#This Row],[Transaction Type]] = "Distribution", TransTable[[#This Row],[Amount]], ""), "")</f>
        <v/>
      </c>
      <c r="N467" s="28" t="str">
        <f>IF( K467 = "", "", SUM($L$10:M467))</f>
        <v/>
      </c>
      <c r="O467" s="28" t="str">
        <f>IF( N467 = "", "", TransTable[[#Totals],[Amount]])</f>
        <v/>
      </c>
    </row>
    <row r="468" spans="11:15" x14ac:dyDescent="0.2">
      <c r="K468" s="3" t="str">
        <f>IFERROR( TransTable[[#This Row],[Date]], "")</f>
        <v/>
      </c>
      <c r="L468" s="27" t="str">
        <f>IFERROR( IF( TransTable[[#This Row],[Transaction Type]] = "Contribution", TransTable[[#This Row],[Amount]], ""), "")</f>
        <v/>
      </c>
      <c r="M468" s="27" t="str">
        <f>IFERROR( IF( TransTable[[#This Row],[Transaction Type]] = "Distribution", TransTable[[#This Row],[Amount]], ""), "")</f>
        <v/>
      </c>
      <c r="N468" s="28" t="str">
        <f>IF( K468 = "", "", SUM($L$10:M468))</f>
        <v/>
      </c>
      <c r="O468" s="28" t="str">
        <f>IF( N468 = "", "", TransTable[[#Totals],[Amount]])</f>
        <v/>
      </c>
    </row>
    <row r="469" spans="11:15" x14ac:dyDescent="0.2">
      <c r="K469" s="3" t="str">
        <f>IFERROR( TransTable[[#This Row],[Date]], "")</f>
        <v/>
      </c>
      <c r="L469" s="27" t="str">
        <f>IFERROR( IF( TransTable[[#This Row],[Transaction Type]] = "Contribution", TransTable[[#This Row],[Amount]], ""), "")</f>
        <v/>
      </c>
      <c r="M469" s="27" t="str">
        <f>IFERROR( IF( TransTable[[#This Row],[Transaction Type]] = "Distribution", TransTable[[#This Row],[Amount]], ""), "")</f>
        <v/>
      </c>
      <c r="N469" s="28" t="str">
        <f>IF( K469 = "", "", SUM($L$10:M469))</f>
        <v/>
      </c>
      <c r="O469" s="28" t="str">
        <f>IF( N469 = "", "", TransTable[[#Totals],[Amount]])</f>
        <v/>
      </c>
    </row>
    <row r="470" spans="11:15" x14ac:dyDescent="0.2">
      <c r="K470" s="3" t="str">
        <f>IFERROR( TransTable[[#This Row],[Date]], "")</f>
        <v/>
      </c>
      <c r="L470" s="27" t="str">
        <f>IFERROR( IF( TransTable[[#This Row],[Transaction Type]] = "Contribution", TransTable[[#This Row],[Amount]], ""), "")</f>
        <v/>
      </c>
      <c r="M470" s="27" t="str">
        <f>IFERROR( IF( TransTable[[#This Row],[Transaction Type]] = "Distribution", TransTable[[#This Row],[Amount]], ""), "")</f>
        <v/>
      </c>
      <c r="N470" s="28" t="str">
        <f>IF( K470 = "", "", SUM($L$10:M470))</f>
        <v/>
      </c>
      <c r="O470" s="28" t="str">
        <f>IF( N470 = "", "", TransTable[[#Totals],[Amount]])</f>
        <v/>
      </c>
    </row>
    <row r="471" spans="11:15" x14ac:dyDescent="0.2">
      <c r="K471" s="3" t="str">
        <f>IFERROR( TransTable[[#This Row],[Date]], "")</f>
        <v/>
      </c>
      <c r="L471" s="27" t="str">
        <f>IFERROR( IF( TransTable[[#This Row],[Transaction Type]] = "Contribution", TransTable[[#This Row],[Amount]], ""), "")</f>
        <v/>
      </c>
      <c r="M471" s="27" t="str">
        <f>IFERROR( IF( TransTable[[#This Row],[Transaction Type]] = "Distribution", TransTable[[#This Row],[Amount]], ""), "")</f>
        <v/>
      </c>
      <c r="N471" s="28" t="str">
        <f>IF( K471 = "", "", SUM($L$10:M471))</f>
        <v/>
      </c>
      <c r="O471" s="28" t="str">
        <f>IF( N471 = "", "", TransTable[[#Totals],[Amount]])</f>
        <v/>
      </c>
    </row>
    <row r="472" spans="11:15" x14ac:dyDescent="0.2">
      <c r="K472" s="3" t="str">
        <f>IFERROR( TransTable[[#This Row],[Date]], "")</f>
        <v/>
      </c>
      <c r="L472" s="27" t="str">
        <f>IFERROR( IF( TransTable[[#This Row],[Transaction Type]] = "Contribution", TransTable[[#This Row],[Amount]], ""), "")</f>
        <v/>
      </c>
      <c r="M472" s="27" t="str">
        <f>IFERROR( IF( TransTable[[#This Row],[Transaction Type]] = "Distribution", TransTable[[#This Row],[Amount]], ""), "")</f>
        <v/>
      </c>
      <c r="N472" s="28" t="str">
        <f>IF( K472 = "", "", SUM($L$10:M472))</f>
        <v/>
      </c>
      <c r="O472" s="28" t="str">
        <f>IF( N472 = "", "", TransTable[[#Totals],[Amount]])</f>
        <v/>
      </c>
    </row>
    <row r="473" spans="11:15" x14ac:dyDescent="0.2">
      <c r="K473" s="3" t="str">
        <f>IFERROR( TransTable[[#This Row],[Date]], "")</f>
        <v/>
      </c>
      <c r="L473" s="27" t="str">
        <f>IFERROR( IF( TransTable[[#This Row],[Transaction Type]] = "Contribution", TransTable[[#This Row],[Amount]], ""), "")</f>
        <v/>
      </c>
      <c r="M473" s="27" t="str">
        <f>IFERROR( IF( TransTable[[#This Row],[Transaction Type]] = "Distribution", TransTable[[#This Row],[Amount]], ""), "")</f>
        <v/>
      </c>
      <c r="N473" s="28" t="str">
        <f>IF( K473 = "", "", SUM($L$10:M473))</f>
        <v/>
      </c>
      <c r="O473" s="28" t="str">
        <f>IF( N473 = "", "", TransTable[[#Totals],[Amount]])</f>
        <v/>
      </c>
    </row>
    <row r="474" spans="11:15" x14ac:dyDescent="0.2">
      <c r="K474" s="3" t="str">
        <f>IFERROR( TransTable[[#This Row],[Date]], "")</f>
        <v/>
      </c>
      <c r="L474" s="27" t="str">
        <f>IFERROR( IF( TransTable[[#This Row],[Transaction Type]] = "Contribution", TransTable[[#This Row],[Amount]], ""), "")</f>
        <v/>
      </c>
      <c r="M474" s="27" t="str">
        <f>IFERROR( IF( TransTable[[#This Row],[Transaction Type]] = "Distribution", TransTable[[#This Row],[Amount]], ""), "")</f>
        <v/>
      </c>
      <c r="N474" s="28" t="str">
        <f>IF( K474 = "", "", SUM($L$10:M474))</f>
        <v/>
      </c>
      <c r="O474" s="28" t="str">
        <f>IF( N474 = "", "", TransTable[[#Totals],[Amount]])</f>
        <v/>
      </c>
    </row>
    <row r="475" spans="11:15" x14ac:dyDescent="0.2">
      <c r="K475" s="3" t="str">
        <f>IFERROR( TransTable[[#This Row],[Date]], "")</f>
        <v/>
      </c>
      <c r="L475" s="27" t="str">
        <f>IFERROR( IF( TransTable[[#This Row],[Transaction Type]] = "Contribution", TransTable[[#This Row],[Amount]], ""), "")</f>
        <v/>
      </c>
      <c r="M475" s="27" t="str">
        <f>IFERROR( IF( TransTable[[#This Row],[Transaction Type]] = "Distribution", TransTable[[#This Row],[Amount]], ""), "")</f>
        <v/>
      </c>
      <c r="N475" s="28" t="str">
        <f>IF( K475 = "", "", SUM($L$10:M475))</f>
        <v/>
      </c>
      <c r="O475" s="28" t="str">
        <f>IF( N475 = "", "", TransTable[[#Totals],[Amount]])</f>
        <v/>
      </c>
    </row>
    <row r="476" spans="11:15" x14ac:dyDescent="0.2">
      <c r="K476" s="3" t="str">
        <f>IFERROR( TransTable[[#This Row],[Date]], "")</f>
        <v/>
      </c>
      <c r="L476" s="27" t="str">
        <f>IFERROR( IF( TransTable[[#This Row],[Transaction Type]] = "Contribution", TransTable[[#This Row],[Amount]], ""), "")</f>
        <v/>
      </c>
      <c r="M476" s="27" t="str">
        <f>IFERROR( IF( TransTable[[#This Row],[Transaction Type]] = "Distribution", TransTable[[#This Row],[Amount]], ""), "")</f>
        <v/>
      </c>
      <c r="N476" s="28" t="str">
        <f>IF( K476 = "", "", SUM($L$10:M476))</f>
        <v/>
      </c>
      <c r="O476" s="28" t="str">
        <f>IF( N476 = "", "", TransTable[[#Totals],[Amount]])</f>
        <v/>
      </c>
    </row>
    <row r="477" spans="11:15" x14ac:dyDescent="0.2">
      <c r="K477" s="3" t="str">
        <f>IFERROR( TransTable[[#This Row],[Date]], "")</f>
        <v/>
      </c>
      <c r="L477" s="27" t="str">
        <f>IFERROR( IF( TransTable[[#This Row],[Transaction Type]] = "Contribution", TransTable[[#This Row],[Amount]], ""), "")</f>
        <v/>
      </c>
      <c r="M477" s="27" t="str">
        <f>IFERROR( IF( TransTable[[#This Row],[Transaction Type]] = "Distribution", TransTable[[#This Row],[Amount]], ""), "")</f>
        <v/>
      </c>
      <c r="N477" s="28" t="str">
        <f>IF( K477 = "", "", SUM($L$10:M477))</f>
        <v/>
      </c>
      <c r="O477" s="28" t="str">
        <f>IF( N477 = "", "", TransTable[[#Totals],[Amount]])</f>
        <v/>
      </c>
    </row>
    <row r="478" spans="11:15" x14ac:dyDescent="0.2">
      <c r="K478" s="3" t="str">
        <f>IFERROR( TransTable[[#This Row],[Date]], "")</f>
        <v/>
      </c>
      <c r="L478" s="27" t="str">
        <f>IFERROR( IF( TransTable[[#This Row],[Transaction Type]] = "Contribution", TransTable[[#This Row],[Amount]], ""), "")</f>
        <v/>
      </c>
      <c r="M478" s="27" t="str">
        <f>IFERROR( IF( TransTable[[#This Row],[Transaction Type]] = "Distribution", TransTable[[#This Row],[Amount]], ""), "")</f>
        <v/>
      </c>
      <c r="N478" s="28" t="str">
        <f>IF( K478 = "", "", SUM($L$10:M478))</f>
        <v/>
      </c>
      <c r="O478" s="28" t="str">
        <f>IF( N478 = "", "", TransTable[[#Totals],[Amount]])</f>
        <v/>
      </c>
    </row>
    <row r="479" spans="11:15" x14ac:dyDescent="0.2">
      <c r="K479" s="3" t="str">
        <f>IFERROR( TransTable[[#This Row],[Date]], "")</f>
        <v/>
      </c>
      <c r="L479" s="27" t="str">
        <f>IFERROR( IF( TransTable[[#This Row],[Transaction Type]] = "Contribution", TransTable[[#This Row],[Amount]], ""), "")</f>
        <v/>
      </c>
      <c r="M479" s="27" t="str">
        <f>IFERROR( IF( TransTable[[#This Row],[Transaction Type]] = "Distribution", TransTable[[#This Row],[Amount]], ""), "")</f>
        <v/>
      </c>
      <c r="N479" s="28" t="str">
        <f>IF( K479 = "", "", SUM($L$10:M479))</f>
        <v/>
      </c>
      <c r="O479" s="28" t="str">
        <f>IF( N479 = "", "", TransTable[[#Totals],[Amount]])</f>
        <v/>
      </c>
    </row>
    <row r="480" spans="11:15" x14ac:dyDescent="0.2">
      <c r="K480" s="3" t="str">
        <f>IFERROR( TransTable[[#This Row],[Date]], "")</f>
        <v/>
      </c>
      <c r="L480" s="27" t="str">
        <f>IFERROR( IF( TransTable[[#This Row],[Transaction Type]] = "Contribution", TransTable[[#This Row],[Amount]], ""), "")</f>
        <v/>
      </c>
      <c r="M480" s="27" t="str">
        <f>IFERROR( IF( TransTable[[#This Row],[Transaction Type]] = "Distribution", TransTable[[#This Row],[Amount]], ""), "")</f>
        <v/>
      </c>
      <c r="N480" s="28" t="str">
        <f>IF( K480 = "", "", SUM($L$10:M480))</f>
        <v/>
      </c>
      <c r="O480" s="28" t="str">
        <f>IF( N480 = "", "", TransTable[[#Totals],[Amount]])</f>
        <v/>
      </c>
    </row>
    <row r="481" spans="11:15" x14ac:dyDescent="0.2">
      <c r="K481" s="3" t="str">
        <f>IFERROR( TransTable[[#This Row],[Date]], "")</f>
        <v/>
      </c>
      <c r="L481" s="27" t="str">
        <f>IFERROR( IF( TransTable[[#This Row],[Transaction Type]] = "Contribution", TransTable[[#This Row],[Amount]], ""), "")</f>
        <v/>
      </c>
      <c r="M481" s="27" t="str">
        <f>IFERROR( IF( TransTable[[#This Row],[Transaction Type]] = "Distribution", TransTable[[#This Row],[Amount]], ""), "")</f>
        <v/>
      </c>
      <c r="N481" s="28" t="str">
        <f>IF( K481 = "", "", SUM($L$10:M481))</f>
        <v/>
      </c>
      <c r="O481" s="28" t="str">
        <f>IF( N481 = "", "", TransTable[[#Totals],[Amount]])</f>
        <v/>
      </c>
    </row>
    <row r="482" spans="11:15" x14ac:dyDescent="0.2">
      <c r="K482" s="3" t="str">
        <f>IFERROR( TransTable[[#This Row],[Date]], "")</f>
        <v/>
      </c>
      <c r="L482" s="27" t="str">
        <f>IFERROR( IF( TransTable[[#This Row],[Transaction Type]] = "Contribution", TransTable[[#This Row],[Amount]], ""), "")</f>
        <v/>
      </c>
      <c r="M482" s="27" t="str">
        <f>IFERROR( IF( TransTable[[#This Row],[Transaction Type]] = "Distribution", TransTable[[#This Row],[Amount]], ""), "")</f>
        <v/>
      </c>
      <c r="N482" s="28" t="str">
        <f>IF( K482 = "", "", SUM($L$10:M482))</f>
        <v/>
      </c>
      <c r="O482" s="28" t="str">
        <f>IF( N482 = "", "", TransTable[[#Totals],[Amount]])</f>
        <v/>
      </c>
    </row>
    <row r="483" spans="11:15" x14ac:dyDescent="0.2">
      <c r="K483" s="3" t="str">
        <f>IFERROR( TransTable[[#This Row],[Date]], "")</f>
        <v/>
      </c>
      <c r="L483" s="27" t="str">
        <f>IFERROR( IF( TransTable[[#This Row],[Transaction Type]] = "Contribution", TransTable[[#This Row],[Amount]], ""), "")</f>
        <v/>
      </c>
      <c r="M483" s="27" t="str">
        <f>IFERROR( IF( TransTable[[#This Row],[Transaction Type]] = "Distribution", TransTable[[#This Row],[Amount]], ""), "")</f>
        <v/>
      </c>
      <c r="N483" s="28" t="str">
        <f>IF( K483 = "", "", SUM($L$10:M483))</f>
        <v/>
      </c>
      <c r="O483" s="28" t="str">
        <f>IF( N483 = "", "", TransTable[[#Totals],[Amount]])</f>
        <v/>
      </c>
    </row>
    <row r="484" spans="11:15" x14ac:dyDescent="0.2">
      <c r="K484" s="3" t="str">
        <f>IFERROR( TransTable[[#This Row],[Date]], "")</f>
        <v/>
      </c>
      <c r="L484" s="27" t="str">
        <f>IFERROR( IF( TransTable[[#This Row],[Transaction Type]] = "Contribution", TransTable[[#This Row],[Amount]], ""), "")</f>
        <v/>
      </c>
      <c r="M484" s="27" t="str">
        <f>IFERROR( IF( TransTable[[#This Row],[Transaction Type]] = "Distribution", TransTable[[#This Row],[Amount]], ""), "")</f>
        <v/>
      </c>
      <c r="N484" s="28" t="str">
        <f>IF( K484 = "", "", SUM($L$10:M484))</f>
        <v/>
      </c>
      <c r="O484" s="28" t="str">
        <f>IF( N484 = "", "", TransTable[[#Totals],[Amount]])</f>
        <v/>
      </c>
    </row>
    <row r="485" spans="11:15" x14ac:dyDescent="0.2">
      <c r="K485" s="3" t="str">
        <f>IFERROR( TransTable[[#This Row],[Date]], "")</f>
        <v/>
      </c>
      <c r="L485" s="27" t="str">
        <f>IFERROR( IF( TransTable[[#This Row],[Transaction Type]] = "Contribution", TransTable[[#This Row],[Amount]], ""), "")</f>
        <v/>
      </c>
      <c r="M485" s="27" t="str">
        <f>IFERROR( IF( TransTable[[#This Row],[Transaction Type]] = "Distribution", TransTable[[#This Row],[Amount]], ""), "")</f>
        <v/>
      </c>
      <c r="N485" s="28" t="str">
        <f>IF( K485 = "", "", SUM($L$10:M485))</f>
        <v/>
      </c>
      <c r="O485" s="28" t="str">
        <f>IF( N485 = "", "", TransTable[[#Totals],[Amount]])</f>
        <v/>
      </c>
    </row>
    <row r="486" spans="11:15" x14ac:dyDescent="0.2">
      <c r="K486" s="3" t="str">
        <f>IFERROR( TransTable[[#This Row],[Date]], "")</f>
        <v/>
      </c>
      <c r="L486" s="27" t="str">
        <f>IFERROR( IF( TransTable[[#This Row],[Transaction Type]] = "Contribution", TransTable[[#This Row],[Amount]], ""), "")</f>
        <v/>
      </c>
      <c r="M486" s="27" t="str">
        <f>IFERROR( IF( TransTable[[#This Row],[Transaction Type]] = "Distribution", TransTable[[#This Row],[Amount]], ""), "")</f>
        <v/>
      </c>
      <c r="N486" s="28" t="str">
        <f>IF( K486 = "", "", SUM($L$10:M486))</f>
        <v/>
      </c>
      <c r="O486" s="28" t="str">
        <f>IF( N486 = "", "", TransTable[[#Totals],[Amount]])</f>
        <v/>
      </c>
    </row>
    <row r="487" spans="11:15" x14ac:dyDescent="0.2">
      <c r="K487" s="3" t="str">
        <f>IFERROR( TransTable[[#This Row],[Date]], "")</f>
        <v/>
      </c>
      <c r="L487" s="27" t="str">
        <f>IFERROR( IF( TransTable[[#This Row],[Transaction Type]] = "Contribution", TransTable[[#This Row],[Amount]], ""), "")</f>
        <v/>
      </c>
      <c r="M487" s="27" t="str">
        <f>IFERROR( IF( TransTable[[#This Row],[Transaction Type]] = "Distribution", TransTable[[#This Row],[Amount]], ""), "")</f>
        <v/>
      </c>
      <c r="N487" s="28" t="str">
        <f>IF( K487 = "", "", SUM($L$10:M487))</f>
        <v/>
      </c>
      <c r="O487" s="28" t="str">
        <f>IF( N487 = "", "", TransTable[[#Totals],[Amount]])</f>
        <v/>
      </c>
    </row>
    <row r="488" spans="11:15" x14ac:dyDescent="0.2">
      <c r="K488" s="3" t="str">
        <f>IFERROR( TransTable[[#This Row],[Date]], "")</f>
        <v/>
      </c>
      <c r="L488" s="27" t="str">
        <f>IFERROR( IF( TransTable[[#This Row],[Transaction Type]] = "Contribution", TransTable[[#This Row],[Amount]], ""), "")</f>
        <v/>
      </c>
      <c r="M488" s="27" t="str">
        <f>IFERROR( IF( TransTable[[#This Row],[Transaction Type]] = "Distribution", TransTable[[#This Row],[Amount]], ""), "")</f>
        <v/>
      </c>
      <c r="N488" s="28" t="str">
        <f>IF( K488 = "", "", SUM($L$10:M488))</f>
        <v/>
      </c>
      <c r="O488" s="28" t="str">
        <f>IF( N488 = "", "", TransTable[[#Totals],[Amount]])</f>
        <v/>
      </c>
    </row>
    <row r="489" spans="11:15" x14ac:dyDescent="0.2">
      <c r="K489" s="3" t="str">
        <f>IFERROR( TransTable[[#This Row],[Date]], "")</f>
        <v/>
      </c>
      <c r="L489" s="27" t="str">
        <f>IFERROR( IF( TransTable[[#This Row],[Transaction Type]] = "Contribution", TransTable[[#This Row],[Amount]], ""), "")</f>
        <v/>
      </c>
      <c r="M489" s="27" t="str">
        <f>IFERROR( IF( TransTable[[#This Row],[Transaction Type]] = "Distribution", TransTable[[#This Row],[Amount]], ""), "")</f>
        <v/>
      </c>
      <c r="N489" s="28" t="str">
        <f>IF( K489 = "", "", SUM($L$10:M489))</f>
        <v/>
      </c>
      <c r="O489" s="28" t="str">
        <f>IF( N489 = "", "", TransTable[[#Totals],[Amount]])</f>
        <v/>
      </c>
    </row>
    <row r="490" spans="11:15" x14ac:dyDescent="0.2">
      <c r="K490" s="3" t="str">
        <f>IFERROR( TransTable[[#This Row],[Date]], "")</f>
        <v/>
      </c>
      <c r="L490" s="27" t="str">
        <f>IFERROR( IF( TransTable[[#This Row],[Transaction Type]] = "Contribution", TransTable[[#This Row],[Amount]], ""), "")</f>
        <v/>
      </c>
      <c r="M490" s="27" t="str">
        <f>IFERROR( IF( TransTable[[#This Row],[Transaction Type]] = "Distribution", TransTable[[#This Row],[Amount]], ""), "")</f>
        <v/>
      </c>
      <c r="N490" s="28" t="str">
        <f>IF( K490 = "", "", SUM($L$10:M490))</f>
        <v/>
      </c>
      <c r="O490" s="28" t="str">
        <f>IF( N490 = "", "", TransTable[[#Totals],[Amount]])</f>
        <v/>
      </c>
    </row>
    <row r="491" spans="11:15" x14ac:dyDescent="0.2">
      <c r="K491" s="3" t="str">
        <f>IFERROR( TransTable[[#This Row],[Date]], "")</f>
        <v/>
      </c>
      <c r="L491" s="27" t="str">
        <f>IFERROR( IF( TransTable[[#This Row],[Transaction Type]] = "Contribution", TransTable[[#This Row],[Amount]], ""), "")</f>
        <v/>
      </c>
      <c r="M491" s="27" t="str">
        <f>IFERROR( IF( TransTable[[#This Row],[Transaction Type]] = "Distribution", TransTable[[#This Row],[Amount]], ""), "")</f>
        <v/>
      </c>
      <c r="N491" s="28" t="str">
        <f>IF( K491 = "", "", SUM($L$10:M491))</f>
        <v/>
      </c>
      <c r="O491" s="28" t="str">
        <f>IF( N491 = "", "", TransTable[[#Totals],[Amount]])</f>
        <v/>
      </c>
    </row>
    <row r="492" spans="11:15" x14ac:dyDescent="0.2">
      <c r="K492" s="3" t="str">
        <f>IFERROR( TransTable[[#This Row],[Date]], "")</f>
        <v/>
      </c>
      <c r="L492" s="27" t="str">
        <f>IFERROR( IF( TransTable[[#This Row],[Transaction Type]] = "Contribution", TransTable[[#This Row],[Amount]], ""), "")</f>
        <v/>
      </c>
      <c r="M492" s="27" t="str">
        <f>IFERROR( IF( TransTable[[#This Row],[Transaction Type]] = "Distribution", TransTable[[#This Row],[Amount]], ""), "")</f>
        <v/>
      </c>
      <c r="N492" s="28" t="str">
        <f>IF( K492 = "", "", SUM($L$10:M492))</f>
        <v/>
      </c>
      <c r="O492" s="28" t="str">
        <f>IF( N492 = "", "", TransTable[[#Totals],[Amount]])</f>
        <v/>
      </c>
    </row>
    <row r="493" spans="11:15" x14ac:dyDescent="0.2">
      <c r="K493" s="3" t="str">
        <f>IFERROR( TransTable[[#This Row],[Date]], "")</f>
        <v/>
      </c>
      <c r="L493" s="27" t="str">
        <f>IFERROR( IF( TransTable[[#This Row],[Transaction Type]] = "Contribution", TransTable[[#This Row],[Amount]], ""), "")</f>
        <v/>
      </c>
      <c r="M493" s="27" t="str">
        <f>IFERROR( IF( TransTable[[#This Row],[Transaction Type]] = "Distribution", TransTable[[#This Row],[Amount]], ""), "")</f>
        <v/>
      </c>
      <c r="N493" s="28" t="str">
        <f>IF( K493 = "", "", SUM($L$10:M493))</f>
        <v/>
      </c>
      <c r="O493" s="28" t="str">
        <f>IF( N493 = "", "", TransTable[[#Totals],[Amount]])</f>
        <v/>
      </c>
    </row>
    <row r="494" spans="11:15" x14ac:dyDescent="0.2">
      <c r="K494" s="3" t="str">
        <f>IFERROR( TransTable[[#This Row],[Date]], "")</f>
        <v/>
      </c>
      <c r="L494" s="27" t="str">
        <f>IFERROR( IF( TransTable[[#This Row],[Transaction Type]] = "Contribution", TransTable[[#This Row],[Amount]], ""), "")</f>
        <v/>
      </c>
      <c r="M494" s="27" t="str">
        <f>IFERROR( IF( TransTable[[#This Row],[Transaction Type]] = "Distribution", TransTable[[#This Row],[Amount]], ""), "")</f>
        <v/>
      </c>
      <c r="N494" s="28" t="str">
        <f>IF( K494 = "", "", SUM($L$10:M494))</f>
        <v/>
      </c>
      <c r="O494" s="28" t="str">
        <f>IF( N494 = "", "", TransTable[[#Totals],[Amount]])</f>
        <v/>
      </c>
    </row>
    <row r="495" spans="11:15" x14ac:dyDescent="0.2">
      <c r="K495" s="3" t="str">
        <f>IFERROR( TransTable[[#This Row],[Date]], "")</f>
        <v/>
      </c>
      <c r="L495" s="27" t="str">
        <f>IFERROR( IF( TransTable[[#This Row],[Transaction Type]] = "Contribution", TransTable[[#This Row],[Amount]], ""), "")</f>
        <v/>
      </c>
      <c r="M495" s="27" t="str">
        <f>IFERROR( IF( TransTable[[#This Row],[Transaction Type]] = "Distribution", TransTable[[#This Row],[Amount]], ""), "")</f>
        <v/>
      </c>
      <c r="N495" s="28" t="str">
        <f>IF( K495 = "", "", SUM($L$10:M495))</f>
        <v/>
      </c>
      <c r="O495" s="28" t="str">
        <f>IF( N495 = "", "", TransTable[[#Totals],[Amount]])</f>
        <v/>
      </c>
    </row>
    <row r="496" spans="11:15" x14ac:dyDescent="0.2">
      <c r="K496" s="3" t="str">
        <f>IFERROR( TransTable[[#This Row],[Date]], "")</f>
        <v/>
      </c>
      <c r="L496" s="27" t="str">
        <f>IFERROR( IF( TransTable[[#This Row],[Transaction Type]] = "Contribution", TransTable[[#This Row],[Amount]], ""), "")</f>
        <v/>
      </c>
      <c r="M496" s="27" t="str">
        <f>IFERROR( IF( TransTable[[#This Row],[Transaction Type]] = "Distribution", TransTable[[#This Row],[Amount]], ""), "")</f>
        <v/>
      </c>
      <c r="N496" s="28" t="str">
        <f>IF( K496 = "", "", SUM($L$10:M496))</f>
        <v/>
      </c>
      <c r="O496" s="28" t="str">
        <f>IF( N496 = "", "", TransTable[[#Totals],[Amount]])</f>
        <v/>
      </c>
    </row>
    <row r="497" spans="11:15" x14ac:dyDescent="0.2">
      <c r="K497" s="3" t="str">
        <f>IFERROR( TransTable[[#This Row],[Date]], "")</f>
        <v/>
      </c>
      <c r="L497" s="27" t="str">
        <f>IFERROR( IF( TransTable[[#This Row],[Transaction Type]] = "Contribution", TransTable[[#This Row],[Amount]], ""), "")</f>
        <v/>
      </c>
      <c r="M497" s="27" t="str">
        <f>IFERROR( IF( TransTable[[#This Row],[Transaction Type]] = "Distribution", TransTable[[#This Row],[Amount]], ""), "")</f>
        <v/>
      </c>
      <c r="N497" s="28" t="str">
        <f>IF( K497 = "", "", SUM($L$10:M497))</f>
        <v/>
      </c>
      <c r="O497" s="28" t="str">
        <f>IF( N497 = "", "", TransTable[[#Totals],[Amount]])</f>
        <v/>
      </c>
    </row>
    <row r="498" spans="11:15" x14ac:dyDescent="0.2">
      <c r="K498" s="3" t="str">
        <f>IFERROR( TransTable[[#This Row],[Date]], "")</f>
        <v/>
      </c>
      <c r="L498" s="27" t="str">
        <f>IFERROR( IF( TransTable[[#This Row],[Transaction Type]] = "Contribution", TransTable[[#This Row],[Amount]], ""), "")</f>
        <v/>
      </c>
      <c r="M498" s="27" t="str">
        <f>IFERROR( IF( TransTable[[#This Row],[Transaction Type]] = "Distribution", TransTable[[#This Row],[Amount]], ""), "")</f>
        <v/>
      </c>
      <c r="N498" s="28" t="str">
        <f>IF( K498 = "", "", SUM($L$10:M498))</f>
        <v/>
      </c>
      <c r="O498" s="28" t="str">
        <f>IF( N498 = "", "", TransTable[[#Totals],[Amount]])</f>
        <v/>
      </c>
    </row>
    <row r="499" spans="11:15" x14ac:dyDescent="0.2">
      <c r="K499" s="3" t="str">
        <f>IFERROR( TransTable[[#This Row],[Date]], "")</f>
        <v/>
      </c>
      <c r="L499" s="27" t="str">
        <f>IFERROR( IF( TransTable[[#This Row],[Transaction Type]] = "Contribution", TransTable[[#This Row],[Amount]], ""), "")</f>
        <v/>
      </c>
      <c r="M499" s="27" t="str">
        <f>IFERROR( IF( TransTable[[#This Row],[Transaction Type]] = "Distribution", TransTable[[#This Row],[Amount]], ""), "")</f>
        <v/>
      </c>
      <c r="N499" s="28" t="str">
        <f>IF( K499 = "", "", SUM($L$10:M499))</f>
        <v/>
      </c>
      <c r="O499" s="28" t="str">
        <f>IF( N499 = "", "", TransTable[[#Totals],[Amount]])</f>
        <v/>
      </c>
    </row>
    <row r="500" spans="11:15" x14ac:dyDescent="0.2">
      <c r="K500" s="3" t="str">
        <f>IFERROR( TransTable[[#This Row],[Date]], "")</f>
        <v/>
      </c>
      <c r="L500" s="27" t="str">
        <f>IFERROR( IF( TransTable[[#This Row],[Transaction Type]] = "Contribution", TransTable[[#This Row],[Amount]], ""), "")</f>
        <v/>
      </c>
      <c r="M500" s="27" t="str">
        <f>IFERROR( IF( TransTable[[#This Row],[Transaction Type]] = "Distribution", TransTable[[#This Row],[Amount]], ""), "")</f>
        <v/>
      </c>
      <c r="N500" s="28" t="str">
        <f>IF( K500 = "", "", SUM($L$10:M500))</f>
        <v/>
      </c>
      <c r="O500" s="28" t="str">
        <f>IF( N500 = "", "", TransTable[[#Totals],[Amount]])</f>
        <v/>
      </c>
    </row>
    <row r="501" spans="11:15" x14ac:dyDescent="0.2">
      <c r="K501" s="3" t="str">
        <f>IFERROR( TransTable[[#This Row],[Date]], "")</f>
        <v/>
      </c>
      <c r="L501" s="27" t="str">
        <f>IFERROR( IF( TransTable[[#This Row],[Transaction Type]] = "Contribution", TransTable[[#This Row],[Amount]], ""), "")</f>
        <v/>
      </c>
      <c r="M501" s="27" t="str">
        <f>IFERROR( IF( TransTable[[#This Row],[Transaction Type]] = "Distribution", TransTable[[#This Row],[Amount]], ""), "")</f>
        <v/>
      </c>
      <c r="N501" s="28" t="str">
        <f>IF( K501 = "", "", SUM($L$10:M501))</f>
        <v/>
      </c>
      <c r="O501" s="28" t="str">
        <f>IF( N501 = "", "", TransTable[[#Totals],[Amount]])</f>
        <v/>
      </c>
    </row>
    <row r="502" spans="11:15" x14ac:dyDescent="0.2">
      <c r="K502" s="3" t="str">
        <f>IFERROR( TransTable[[#This Row],[Date]], "")</f>
        <v/>
      </c>
      <c r="L502" s="27" t="str">
        <f>IFERROR( IF( TransTable[[#This Row],[Transaction Type]] = "Contribution", TransTable[[#This Row],[Amount]], ""), "")</f>
        <v/>
      </c>
      <c r="M502" s="27" t="str">
        <f>IFERROR( IF( TransTable[[#This Row],[Transaction Type]] = "Distribution", TransTable[[#This Row],[Amount]], ""), "")</f>
        <v/>
      </c>
      <c r="N502" s="28" t="str">
        <f>IF( K502 = "", "", SUM($L$10:M502))</f>
        <v/>
      </c>
      <c r="O502" s="28" t="str">
        <f>IF( N502 = "", "", TransTable[[#Totals],[Amount]])</f>
        <v/>
      </c>
    </row>
    <row r="503" spans="11:15" x14ac:dyDescent="0.2">
      <c r="K503" s="3" t="str">
        <f>IFERROR( TransTable[[#This Row],[Date]], "")</f>
        <v/>
      </c>
      <c r="L503" s="27" t="str">
        <f>IFERROR( IF( TransTable[[#This Row],[Transaction Type]] = "Contribution", TransTable[[#This Row],[Amount]], ""), "")</f>
        <v/>
      </c>
      <c r="M503" s="27" t="str">
        <f>IFERROR( IF( TransTable[[#This Row],[Transaction Type]] = "Distribution", TransTable[[#This Row],[Amount]], ""), "")</f>
        <v/>
      </c>
      <c r="N503" s="28" t="str">
        <f>IF( K503 = "", "", SUM($L$10:M503))</f>
        <v/>
      </c>
      <c r="O503" s="28" t="str">
        <f>IF( N503 = "", "", TransTable[[#Totals],[Amount]])</f>
        <v/>
      </c>
    </row>
    <row r="504" spans="11:15" x14ac:dyDescent="0.2">
      <c r="K504" s="3" t="str">
        <f>IFERROR( TransTable[[#This Row],[Date]], "")</f>
        <v/>
      </c>
      <c r="L504" s="27" t="str">
        <f>IFERROR( IF( TransTable[[#This Row],[Transaction Type]] = "Contribution", TransTable[[#This Row],[Amount]], ""), "")</f>
        <v/>
      </c>
      <c r="M504" s="27" t="str">
        <f>IFERROR( IF( TransTable[[#This Row],[Transaction Type]] = "Distribution", TransTable[[#This Row],[Amount]], ""), "")</f>
        <v/>
      </c>
      <c r="N504" s="28" t="str">
        <f>IF( K504 = "", "", SUM($L$10:M504))</f>
        <v/>
      </c>
      <c r="O504" s="28" t="str">
        <f>IF( N504 = "", "", TransTable[[#Totals],[Amount]])</f>
        <v/>
      </c>
    </row>
    <row r="505" spans="11:15" x14ac:dyDescent="0.2">
      <c r="K505" s="3" t="str">
        <f>IFERROR( TransTable[[#This Row],[Date]], "")</f>
        <v/>
      </c>
      <c r="L505" s="27" t="str">
        <f>IFERROR( IF( TransTable[[#This Row],[Transaction Type]] = "Contribution", TransTable[[#This Row],[Amount]], ""), "")</f>
        <v/>
      </c>
      <c r="M505" s="27" t="str">
        <f>IFERROR( IF( TransTable[[#This Row],[Transaction Type]] = "Distribution", TransTable[[#This Row],[Amount]], ""), "")</f>
        <v/>
      </c>
      <c r="N505" s="28" t="str">
        <f>IF( K505 = "", "", SUM($L$10:M505))</f>
        <v/>
      </c>
      <c r="O505" s="28" t="str">
        <f>IF( N505 = "", "", TransTable[[#Totals],[Amount]])</f>
        <v/>
      </c>
    </row>
  </sheetData>
  <dataValidations count="2">
    <dataValidation type="list" allowBlank="1" showInputMessage="1" showErrorMessage="1" sqref="D10:D38" xr:uid="{7DB55766-521B-F34F-B0D1-AB7A7458B898}">
      <formula1>INDIRECT("InvestTable[Fund Name]")</formula1>
    </dataValidation>
    <dataValidation type="list" allowBlank="1" showInputMessage="1" showErrorMessage="1" sqref="E10:E38" xr:uid="{31E57DF5-F294-854A-B607-9E718A606BE2}">
      <formula1>$E$3:$E$5</formula1>
    </dataValidation>
  </dataValidations>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7722F-7F27-E942-AF51-CB90A050C6F1}">
  <dimension ref="B6:I505"/>
  <sheetViews>
    <sheetView showGridLines="0" workbookViewId="0">
      <selection activeCell="D6" sqref="D6:E6"/>
    </sheetView>
  </sheetViews>
  <sheetFormatPr baseColWidth="10" defaultRowHeight="16" outlineLevelCol="1" x14ac:dyDescent="0.2"/>
  <cols>
    <col min="1" max="2" width="2.6640625" customWidth="1"/>
    <col min="3" max="3" width="4.5" hidden="1" customWidth="1" outlineLevel="1"/>
    <col min="4" max="4" width="10.5" customWidth="1" collapsed="1"/>
    <col min="5" max="5" width="22.33203125" customWidth="1"/>
    <col min="6" max="6" width="22.5" customWidth="1"/>
    <col min="7" max="8" width="10.83203125" hidden="1" customWidth="1" outlineLevel="1"/>
    <col min="9" max="9" width="15.5" customWidth="1" collapsed="1"/>
  </cols>
  <sheetData>
    <row r="6" spans="2:9" ht="21" x14ac:dyDescent="0.25">
      <c r="D6" s="37" t="s">
        <v>14</v>
      </c>
      <c r="E6" s="37"/>
    </row>
    <row r="7" spans="2:9" x14ac:dyDescent="0.2">
      <c r="D7" s="44" t="s">
        <v>63</v>
      </c>
      <c r="E7" s="44"/>
      <c r="F7" s="29">
        <f>MAX(I:I)</f>
        <v>0.17485984280749692</v>
      </c>
    </row>
    <row r="8" spans="2:9" x14ac:dyDescent="0.2">
      <c r="D8" s="4"/>
      <c r="E8" s="4"/>
      <c r="F8" s="29"/>
    </row>
    <row r="9" spans="2:9" x14ac:dyDescent="0.2">
      <c r="D9" s="30" t="s">
        <v>46</v>
      </c>
    </row>
    <row r="10" spans="2:9" ht="19" x14ac:dyDescent="0.25">
      <c r="B10" s="22"/>
      <c r="C10" s="19">
        <f>IFERROR(IF(D10 = "", "", C9 + 1), "")</f>
        <v>1</v>
      </c>
      <c r="D10" s="17" t="s">
        <v>31</v>
      </c>
      <c r="E10" s="17" t="s">
        <v>12</v>
      </c>
      <c r="F10" s="17" t="s">
        <v>32</v>
      </c>
      <c r="G10" s="17" t="s">
        <v>27</v>
      </c>
      <c r="H10" s="17" t="s">
        <v>28</v>
      </c>
      <c r="I10" s="18" t="s">
        <v>33</v>
      </c>
    </row>
    <row r="11" spans="2:9" x14ac:dyDescent="0.2">
      <c r="B11" s="22"/>
      <c r="C11" s="20">
        <f t="shared" ref="C11:C23" si="0">IFERROR(IF(D11 = "", "", C10 + 1), "")</f>
        <v>2</v>
      </c>
      <c r="D11" s="10" cm="1">
        <f t="array" ref="D11">IFERROR(INDEX(TransTable[Date], SMALL( IF( 'Fund Analysis'!$D$6 = TransTable[Fund Name], ROW( TransTable[Fund Name]) - ROW( 'Transaction List'!$B$10) + 1), 'Fund Analysis'!C10)), IFERROR(IF( C10-1 = COUNTIF(TransTable[Fund Name], 'Fund Analysis'!$D$6), MAX( IF( TransTable[Fund Name] = 'Fund Analysis'!$D$6, TransTable[Date])), ""), ""))</f>
        <v>44416</v>
      </c>
      <c r="E11" s="11" t="str" cm="1">
        <f t="array" ref="E11">IFERROR(INDEX(TransTable[Transaction Type], SMALL( IF( 'Fund Analysis'!$D$6 = TransTable[Fund Name], ROW( TransTable[Fund Name]) - ROW( 'Transaction List'!$B$10) + 1), C10)), IFERROR(IF( C10-1 = COUNTIF(TransTable[Fund Name], 'Fund Analysis'!$D$6), "Current Value", ""), ""))</f>
        <v>Contribution</v>
      </c>
      <c r="F11" s="12" cm="1">
        <f t="array" ref="F11">IFERROR(IF(E11 = "Valuation", 0, INDEX(TransTable[Amount], SMALL( IF( 'Fund Analysis'!$D$6 = TransTable[Fund Name], ROW( TransTable[Fund Name]) - ROW( 'Transaction List'!$B$10) + 1), C10))), IFERROR(IF( C10-1 = COUNTIF(TransTable[Fund Name], 'Fund Analysis'!$D$6), VLOOKUP( $D$6, InvestTable[], MATCH( "Expected Valuation", InvestTable[#Headers], 0), FALSE), ""), ""))</f>
        <v>-212000</v>
      </c>
      <c r="G11" s="13" t="str">
        <f>IFERROR(IF(C10-1 = COUNTIF(TransTable[Fund Name], 'Fund Analysis'!$D$6), XIRR($F$11:F11, $D$11:D11), ""), "")</f>
        <v/>
      </c>
      <c r="H11" s="13" t="str">
        <f>IFERROR(IF(C10-1 = COUNTIF(TransTable[Fund Name], 'Fund Analysis'!$D$6), MIRR($F$11:F11, 0, VLOOKUP($D$6, InvestTable[], 10, FALSE)), ""), "")</f>
        <v/>
      </c>
      <c r="I11" s="23" t="str">
        <f>IFERROR(IF( ( MAX( G11:H11)*2+ MIN( G11:H11))/3 = 0, "", ( MAX( G11:H11)*2+ MIN( G11:H11))/3), "")</f>
        <v/>
      </c>
    </row>
    <row r="12" spans="2:9" x14ac:dyDescent="0.2">
      <c r="B12" s="22"/>
      <c r="C12" s="20">
        <f>IFERROR(IF(D12 = "", "", C11 + 1), "")</f>
        <v>3</v>
      </c>
      <c r="D12" s="10" cm="1">
        <f t="array" ref="D12">IFERROR(INDEX(TransTable[Date], SMALL( IF( 'Fund Analysis'!$D$6 = TransTable[Fund Name], ROW( TransTable[Fund Name]) - ROW( 'Transaction List'!$B$10) + 1), 'Fund Analysis'!C11)), IFERROR(IF( C11-1 = COUNTIF(TransTable[Fund Name], 'Fund Analysis'!$D$6), MAX( IF( TransTable[Fund Name] = 'Fund Analysis'!$D$6, TransTable[Date])), ""), ""))</f>
        <v>44467</v>
      </c>
      <c r="E12" s="11" t="str" cm="1">
        <f t="array" ref="E12">IFERROR(INDEX(TransTable[Transaction Type], SMALL( IF( 'Fund Analysis'!$D$6 = TransTable[Fund Name], ROW( TransTable[Fund Name]) - ROW( 'Transaction List'!$B$10) + 1), C11)), IFERROR(IF( C11-1 = COUNTIF(TransTable[Fund Name], 'Fund Analysis'!$D$6), "Current Value", ""), ""))</f>
        <v>Contribution</v>
      </c>
      <c r="F12" s="12" cm="1">
        <f t="array" ref="F12">IFERROR(IF(E12 = "Valuation", 0, INDEX(TransTable[Amount], SMALL( IF( 'Fund Analysis'!$D$6 = TransTable[Fund Name], ROW( TransTable[Fund Name]) - ROW( 'Transaction List'!$B$10) + 1), C11))), IFERROR(IF( C11-1 = COUNTIF(TransTable[Fund Name], 'Fund Analysis'!$D$6), VLOOKUP( $D$6, InvestTable[], MATCH( "Expected Valuation", InvestTable[#Headers], 0), FALSE), ""), ""))</f>
        <v>-386000</v>
      </c>
      <c r="G12" s="13" t="str">
        <f>IFERROR(IF(C11-1 = COUNTIF(TransTable[Fund Name], 'Fund Analysis'!$D$6), XIRR($F$11:F12, $D$11:D12), ""), "")</f>
        <v/>
      </c>
      <c r="H12" s="13" t="str">
        <f>IFERROR(IF(C11-1 = COUNTIF(TransTable[Fund Name], 'Fund Analysis'!$D$6), MIRR($F$11:F12, 0, VLOOKUP($D$6, InvestTable[], 10, FALSE)), ""), "")</f>
        <v/>
      </c>
      <c r="I12" s="23" t="str">
        <f t="shared" ref="I12:I75" si="1">IFERROR(IF( ( MAX( G12:H12)*2+ MIN( G12:H12))/3 = 0, "", ( MAX( G12:H12)*2+ MIN( G12:H12))/3), "")</f>
        <v/>
      </c>
    </row>
    <row r="13" spans="2:9" x14ac:dyDescent="0.2">
      <c r="B13" s="22"/>
      <c r="C13" s="20">
        <f t="shared" si="0"/>
        <v>4</v>
      </c>
      <c r="D13" s="10" cm="1">
        <f t="array" ref="D13">IFERROR(INDEX(TransTable[Date], SMALL( IF( 'Fund Analysis'!$D$6 = TransTable[Fund Name], ROW( TransTable[Fund Name]) - ROW( 'Transaction List'!$B$10) + 1), 'Fund Analysis'!C12)), IFERROR(IF( C12-1 = COUNTIF(TransTable[Fund Name], 'Fund Analysis'!$D$6), MAX( IF( TransTable[Fund Name] = 'Fund Analysis'!$D$6, TransTable[Date])), ""), ""))</f>
        <v>44474</v>
      </c>
      <c r="E13" s="11" t="str" cm="1">
        <f t="array" ref="E13">IFERROR(INDEX(TransTable[Transaction Type], SMALL( IF( 'Fund Analysis'!$D$6 = TransTable[Fund Name], ROW( TransTable[Fund Name]) - ROW( 'Transaction List'!$B$10) + 1), C12)), IFERROR(IF( C12-1 = COUNTIF(TransTable[Fund Name], 'Fund Analysis'!$D$6), "Current Value", ""), ""))</f>
        <v>Valuation</v>
      </c>
      <c r="F13" s="12" cm="1">
        <f t="array" ref="F13">IFERROR(IF(E13 = "Valuation", 0, INDEX(TransTable[Amount], SMALL( IF( 'Fund Analysis'!$D$6 = TransTable[Fund Name], ROW( TransTable[Fund Name]) - ROW( 'Transaction List'!$B$10) + 1), C12))), IFERROR(IF( C12-1 = COUNTIF(TransTable[Fund Name], 'Fund Analysis'!$D$6), VLOOKUP( $D$6, InvestTable[], MATCH( "Expected Valuation", InvestTable[#Headers], 0), FALSE), ""), ""))</f>
        <v>0</v>
      </c>
      <c r="G13" s="13" t="str">
        <f>IFERROR(IF(C12-1 = COUNTIF(TransTable[Fund Name], 'Fund Analysis'!$D$6), XIRR($F$11:F13, $D$11:D13), ""), "")</f>
        <v/>
      </c>
      <c r="H13" s="13" t="str">
        <f>IFERROR(IF(C12-1 = COUNTIF(TransTable[Fund Name], 'Fund Analysis'!$D$6), MIRR($F$11:F13, 0, VLOOKUP($D$6, InvestTable[], 10, FALSE)), ""), "")</f>
        <v/>
      </c>
      <c r="I13" s="23" t="str">
        <f t="shared" si="1"/>
        <v/>
      </c>
    </row>
    <row r="14" spans="2:9" x14ac:dyDescent="0.2">
      <c r="B14" s="22"/>
      <c r="C14" s="20">
        <f t="shared" si="0"/>
        <v>5</v>
      </c>
      <c r="D14" s="10" cm="1">
        <f t="array" ref="D14">IFERROR(INDEX(TransTable[Date], SMALL( IF( 'Fund Analysis'!$D$6 = TransTable[Fund Name], ROW( TransTable[Fund Name]) - ROW( 'Transaction List'!$B$10) + 1), 'Fund Analysis'!C13)), IFERROR(IF( C13-1 = COUNTIF(TransTable[Fund Name], 'Fund Analysis'!$D$6), MAX( IF( TransTable[Fund Name] = 'Fund Analysis'!$D$6, TransTable[Date])), ""), ""))</f>
        <v>44546</v>
      </c>
      <c r="E14" s="11" t="str" cm="1">
        <f t="array" ref="E14">IFERROR(INDEX(TransTable[Transaction Type], SMALL( IF( 'Fund Analysis'!$D$6 = TransTable[Fund Name], ROW( TransTable[Fund Name]) - ROW( 'Transaction List'!$B$10) + 1), C13)), IFERROR(IF( C13-1 = COUNTIF(TransTable[Fund Name], 'Fund Analysis'!$D$6), "Current Value", ""), ""))</f>
        <v>Distribution</v>
      </c>
      <c r="F14" s="12" cm="1">
        <f t="array" ref="F14">IFERROR(IF(E14 = "Valuation", 0, INDEX(TransTable[Amount], SMALL( IF( 'Fund Analysis'!$D$6 = TransTable[Fund Name], ROW( TransTable[Fund Name]) - ROW( 'Transaction List'!$B$10) + 1), C13))), IFERROR(IF( C13-1 = COUNTIF(TransTable[Fund Name], 'Fund Analysis'!$D$6), VLOOKUP( $D$6, InvestTable[], MATCH( "Expected Valuation", InvestTable[#Headers], 0), FALSE), ""), ""))</f>
        <v>42000</v>
      </c>
      <c r="G14" s="13" t="str">
        <f>IFERROR(IF(C13-1 = COUNTIF(TransTable[Fund Name], 'Fund Analysis'!$D$6), XIRR($F$11:F14, $D$11:D14), ""), "")</f>
        <v/>
      </c>
      <c r="H14" s="13" t="str">
        <f>IFERROR(IF(C13-1 = COUNTIF(TransTable[Fund Name], 'Fund Analysis'!$D$6), MIRR($F$11:F14, 0, VLOOKUP($D$6, InvestTable[], 10, FALSE)), ""), "")</f>
        <v/>
      </c>
      <c r="I14" s="23" t="str">
        <f t="shared" si="1"/>
        <v/>
      </c>
    </row>
    <row r="15" spans="2:9" x14ac:dyDescent="0.2">
      <c r="B15" s="22"/>
      <c r="C15" s="20">
        <f t="shared" si="0"/>
        <v>6</v>
      </c>
      <c r="D15" s="10" cm="1">
        <f t="array" ref="D15">IFERROR(INDEX(TransTable[Date], SMALL( IF( 'Fund Analysis'!$D$6 = TransTable[Fund Name], ROW( TransTable[Fund Name]) - ROW( 'Transaction List'!$B$10) + 1), 'Fund Analysis'!C14)), IFERROR(IF( C14-1 = COUNTIF(TransTable[Fund Name], 'Fund Analysis'!$D$6), MAX( IF( TransTable[Fund Name] = 'Fund Analysis'!$D$6, TransTable[Date])), ""), ""))</f>
        <v>44569</v>
      </c>
      <c r="E15" s="11" t="str" cm="1">
        <f t="array" ref="E15">IFERROR(INDEX(TransTable[Transaction Type], SMALL( IF( 'Fund Analysis'!$D$6 = TransTable[Fund Name], ROW( TransTable[Fund Name]) - ROW( 'Transaction List'!$B$10) + 1), C14)), IFERROR(IF( C14-1 = COUNTIF(TransTable[Fund Name], 'Fund Analysis'!$D$6), "Current Value", ""), ""))</f>
        <v>Valuation</v>
      </c>
      <c r="F15" s="12" cm="1">
        <f t="array" ref="F15">IFERROR(IF(E15 = "Valuation", 0, INDEX(TransTable[Amount], SMALL( IF( 'Fund Analysis'!$D$6 = TransTable[Fund Name], ROW( TransTable[Fund Name]) - ROW( 'Transaction List'!$B$10) + 1), C14))), IFERROR(IF( C14-1 = COUNTIF(TransTable[Fund Name], 'Fund Analysis'!$D$6), VLOOKUP( $D$6, InvestTable[], MATCH( "Expected Valuation", InvestTable[#Headers], 0), FALSE), ""), ""))</f>
        <v>0</v>
      </c>
      <c r="G15" s="13" t="str">
        <f>IFERROR(IF(C14-1 = COUNTIF(TransTable[Fund Name], 'Fund Analysis'!$D$6), XIRR($F$11:F15, $D$11:D15), ""), "")</f>
        <v/>
      </c>
      <c r="H15" s="13" t="str">
        <f>IFERROR(IF(C14-1 = COUNTIF(TransTable[Fund Name], 'Fund Analysis'!$D$6), MIRR($F$11:F15, 0, VLOOKUP($D$6, InvestTable[], 10, FALSE)), ""), "")</f>
        <v/>
      </c>
      <c r="I15" s="23" t="str">
        <f t="shared" si="1"/>
        <v/>
      </c>
    </row>
    <row r="16" spans="2:9" x14ac:dyDescent="0.2">
      <c r="B16" s="22"/>
      <c r="C16" s="20">
        <f t="shared" si="0"/>
        <v>7</v>
      </c>
      <c r="D16" s="10" cm="1">
        <f t="array" ref="D16">IFERROR(INDEX(TransTable[Date], SMALL( IF( 'Fund Analysis'!$D$6 = TransTable[Fund Name], ROW( TransTable[Fund Name]) - ROW( 'Transaction List'!$B$10) + 1), 'Fund Analysis'!C15)), IFERROR(IF( C15-1 = COUNTIF(TransTable[Fund Name], 'Fund Analysis'!$D$6), MAX( IF( TransTable[Fund Name] = 'Fund Analysis'!$D$6, TransTable[Date])), ""), ""))</f>
        <v>44579</v>
      </c>
      <c r="E16" s="11" t="str" cm="1">
        <f t="array" ref="E16">IFERROR(INDEX(TransTable[Transaction Type], SMALL( IF( 'Fund Analysis'!$D$6 = TransTable[Fund Name], ROW( TransTable[Fund Name]) - ROW( 'Transaction List'!$B$10) + 1), C15)), IFERROR(IF( C15-1 = COUNTIF(TransTable[Fund Name], 'Fund Analysis'!$D$6), "Current Value", ""), ""))</f>
        <v>Contribution</v>
      </c>
      <c r="F16" s="12" cm="1">
        <f t="array" ref="F16">IFERROR(IF(E16 = "Valuation", 0, INDEX(TransTable[Amount], SMALL( IF( 'Fund Analysis'!$D$6 = TransTable[Fund Name], ROW( TransTable[Fund Name]) - ROW( 'Transaction List'!$B$10) + 1), C15))), IFERROR(IF( C15-1 = COUNTIF(TransTable[Fund Name], 'Fund Analysis'!$D$6), VLOOKUP( $D$6, InvestTable[], MATCH( "Expected Valuation", InvestTable[#Headers], 0), FALSE), ""), ""))</f>
        <v>-279000</v>
      </c>
      <c r="G16" s="13" t="str">
        <f>IFERROR(IF(C15-1 = COUNTIF(TransTable[Fund Name], 'Fund Analysis'!$D$6), XIRR($F$11:F16, $D$11:D16), ""), "")</f>
        <v/>
      </c>
      <c r="H16" s="13" t="str">
        <f>IFERROR(IF(C15-1 = COUNTIF(TransTable[Fund Name], 'Fund Analysis'!$D$6), MIRR($F$11:F16, 0, VLOOKUP($D$6, InvestTable[], 10, FALSE)), ""), "")</f>
        <v/>
      </c>
      <c r="I16" s="23" t="str">
        <f t="shared" si="1"/>
        <v/>
      </c>
    </row>
    <row r="17" spans="2:9" x14ac:dyDescent="0.2">
      <c r="B17" s="22"/>
      <c r="C17" s="20">
        <f t="shared" si="0"/>
        <v>8</v>
      </c>
      <c r="D17" s="10" cm="1">
        <f t="array" ref="D17">IFERROR(INDEX(TransTable[Date], SMALL( IF( 'Fund Analysis'!$D$6 = TransTable[Fund Name], ROW( TransTable[Fund Name]) - ROW( 'Transaction List'!$B$10) + 1), 'Fund Analysis'!C16)), IFERROR(IF( C16-1 = COUNTIF(TransTable[Fund Name], 'Fund Analysis'!$D$6), MAX( IF( TransTable[Fund Name] = 'Fund Analysis'!$D$6, TransTable[Date])), ""), ""))</f>
        <v>44579</v>
      </c>
      <c r="E17" s="11" t="str" cm="1">
        <f t="array" ref="E17">IFERROR(INDEX(TransTable[Transaction Type], SMALL( IF( 'Fund Analysis'!$D$6 = TransTable[Fund Name], ROW( TransTable[Fund Name]) - ROW( 'Transaction List'!$B$10) + 1), C16)), IFERROR(IF( C16-1 = COUNTIF(TransTable[Fund Name], 'Fund Analysis'!$D$6), "Current Value", ""), ""))</f>
        <v>Current Value</v>
      </c>
      <c r="F17" s="12" cm="1">
        <f t="array" ref="F17">IFERROR(IF(E17 = "Valuation", 0, INDEX(TransTable[Amount], SMALL( IF( 'Fund Analysis'!$D$6 = TransTable[Fund Name], ROW( TransTable[Fund Name]) - ROW( 'Transaction List'!$B$10) + 1), C16))), IFERROR(IF( C16-1 = COUNTIF(TransTable[Fund Name], 'Fund Analysis'!$D$6), VLOOKUP( $D$6, InvestTable[], MATCH( "Expected Valuation", InvestTable[#Headers], 0), FALSE), ""), ""))</f>
        <v>885000</v>
      </c>
      <c r="G17" s="13">
        <f>IFERROR(IF(C16-1 = COUNTIF(TransTable[Fund Name], 'Fund Analysis'!$D$6), XIRR($F$11:F17, $D$11:D17), ""), "")</f>
        <v>0.2570753037929534</v>
      </c>
      <c r="H17" s="13">
        <f>IFERROR(IF(C16-1 = COUNTIF(TransTable[Fund Name], 'Fund Analysis'!$D$6), MIRR($F$11:F17, 0, VLOOKUP($D$6, InvestTable[], 10, FALSE)), ""), "")</f>
        <v>1.0428920836583977E-2</v>
      </c>
      <c r="I17" s="23">
        <f t="shared" si="1"/>
        <v>0.17485984280749692</v>
      </c>
    </row>
    <row r="18" spans="2:9" x14ac:dyDescent="0.2">
      <c r="B18" s="22"/>
      <c r="C18" s="20" t="str">
        <f t="shared" si="0"/>
        <v/>
      </c>
      <c r="D18" s="10" t="str" cm="1">
        <f t="array" ref="D18">IFERROR(INDEX(TransTable[Date], SMALL( IF( 'Fund Analysis'!$D$6 = TransTable[Fund Name], ROW( TransTable[Fund Name]) - ROW( 'Transaction List'!$B$10) + 1), 'Fund Analysis'!C17)), IFERROR(IF( C17-1 = COUNTIF(TransTable[Fund Name], 'Fund Analysis'!$D$6), MAX( IF( TransTable[Fund Name] = 'Fund Analysis'!$D$6, TransTable[Date])), ""), ""))</f>
        <v/>
      </c>
      <c r="E18" s="11" t="str" cm="1">
        <f t="array" ref="E18">IFERROR(INDEX(TransTable[Transaction Type], SMALL( IF( 'Fund Analysis'!$D$6 = TransTable[Fund Name], ROW( TransTable[Fund Name]) - ROW( 'Transaction List'!$B$10) + 1), C17)), IFERROR(IF( C17-1 = COUNTIF(TransTable[Fund Name], 'Fund Analysis'!$D$6), "Current Value", ""), ""))</f>
        <v/>
      </c>
      <c r="F18" s="12" t="str" cm="1">
        <f t="array" ref="F18">IFERROR(IF(E18 = "Valuation", 0, INDEX(TransTable[Amount], SMALL( IF( 'Fund Analysis'!$D$6 = TransTable[Fund Name], ROW( TransTable[Fund Name]) - ROW( 'Transaction List'!$B$10) + 1), C17))), IFERROR(IF( C17-1 = COUNTIF(TransTable[Fund Name], 'Fund Analysis'!$D$6), VLOOKUP( $D$6, InvestTable[], MATCH( "Expected Valuation", InvestTable[#Headers], 0), FALSE), ""), ""))</f>
        <v/>
      </c>
      <c r="G18" s="13" t="str">
        <f>IFERROR(IF(C17-1 = COUNTIF(TransTable[Fund Name], 'Fund Analysis'!$D$6), XIRR($F$11:F18, $D$11:D18), ""), "")</f>
        <v/>
      </c>
      <c r="H18" s="13" t="str">
        <f>IFERROR(IF(C17-1 = COUNTIF(TransTable[Fund Name], 'Fund Analysis'!$D$6), MIRR($F$11:F18, 0, VLOOKUP($D$6, InvestTable[], 10, FALSE)), ""), "")</f>
        <v/>
      </c>
      <c r="I18" s="23" t="str">
        <f t="shared" si="1"/>
        <v/>
      </c>
    </row>
    <row r="19" spans="2:9" x14ac:dyDescent="0.2">
      <c r="B19" s="22"/>
      <c r="C19" s="20" t="str">
        <f t="shared" si="0"/>
        <v/>
      </c>
      <c r="D19" s="10" t="str" cm="1">
        <f t="array" ref="D19">IFERROR(INDEX(TransTable[Date], SMALL( IF( 'Fund Analysis'!$D$6 = TransTable[Fund Name], ROW( TransTable[Fund Name]) - ROW( 'Transaction List'!$B$10) + 1), 'Fund Analysis'!C18)), IFERROR(IF( C18-1 = COUNTIF(TransTable[Fund Name], 'Fund Analysis'!$D$6), MAX( IF( TransTable[Fund Name] = 'Fund Analysis'!$D$6, TransTable[Date])), ""), ""))</f>
        <v/>
      </c>
      <c r="E19" s="11" t="str" cm="1">
        <f t="array" ref="E19">IFERROR(INDEX(TransTable[Transaction Type], SMALL( IF( 'Fund Analysis'!$D$6 = TransTable[Fund Name], ROW( TransTable[Fund Name]) - ROW( 'Transaction List'!$B$10) + 1), C18)), IFERROR(IF( C18-1 = COUNTIF(TransTable[Fund Name], 'Fund Analysis'!$D$6), "Current Value", ""), ""))</f>
        <v/>
      </c>
      <c r="F19" s="12" t="str" cm="1">
        <f t="array" ref="F19">IFERROR(IF(E19 = "Valuation", 0, INDEX(TransTable[Amount], SMALL( IF( 'Fund Analysis'!$D$6 = TransTable[Fund Name], ROW( TransTable[Fund Name]) - ROW( 'Transaction List'!$B$10) + 1), C18))), IFERROR(IF( C18-1 = COUNTIF(TransTable[Fund Name], 'Fund Analysis'!$D$6), VLOOKUP( $D$6, InvestTable[], MATCH( "Expected Valuation", InvestTable[#Headers], 0), FALSE), ""), ""))</f>
        <v/>
      </c>
      <c r="G19" s="13" t="str">
        <f>IFERROR(IF(C18-1 = COUNTIF(TransTable[Fund Name], 'Fund Analysis'!$D$6), XIRR($F$11:F19, $D$11:D19), ""), "")</f>
        <v/>
      </c>
      <c r="H19" s="13" t="str">
        <f>IFERROR(IF(C18-1 = COUNTIF(TransTable[Fund Name], 'Fund Analysis'!$D$6), MIRR($F$11:F19, 0, VLOOKUP($D$6, InvestTable[], 10, FALSE)), ""), "")</f>
        <v/>
      </c>
      <c r="I19" s="23" t="str">
        <f t="shared" si="1"/>
        <v/>
      </c>
    </row>
    <row r="20" spans="2:9" x14ac:dyDescent="0.2">
      <c r="B20" s="22"/>
      <c r="C20" s="20" t="str">
        <f t="shared" si="0"/>
        <v/>
      </c>
      <c r="D20" s="10" t="str" cm="1">
        <f t="array" ref="D20">IFERROR(INDEX(TransTable[Date], SMALL( IF( 'Fund Analysis'!$D$6 = TransTable[Fund Name], ROW( TransTable[Fund Name]) - ROW( 'Transaction List'!$B$10) + 1), 'Fund Analysis'!C19)), IFERROR(IF( C19-1 = COUNTIF(TransTable[Fund Name], 'Fund Analysis'!$D$6), MAX( IF( TransTable[Fund Name] = 'Fund Analysis'!$D$6, TransTable[Date])), ""), ""))</f>
        <v/>
      </c>
      <c r="E20" s="11" t="str" cm="1">
        <f t="array" ref="E20">IFERROR(INDEX(TransTable[Transaction Type], SMALL( IF( 'Fund Analysis'!$D$6 = TransTable[Fund Name], ROW( TransTable[Fund Name]) - ROW( 'Transaction List'!$B$10) + 1), C19)), IFERROR(IF( C19-1 = COUNTIF(TransTable[Fund Name], 'Fund Analysis'!$D$6), "Current Value", ""), ""))</f>
        <v/>
      </c>
      <c r="F20" s="12" t="str" cm="1">
        <f t="array" ref="F20">IFERROR(IF(E20 = "Valuation", 0, INDEX(TransTable[Amount], SMALL( IF( 'Fund Analysis'!$D$6 = TransTable[Fund Name], ROW( TransTable[Fund Name]) - ROW( 'Transaction List'!$B$10) + 1), C19))), IFERROR(IF( C19-1 = COUNTIF(TransTable[Fund Name], 'Fund Analysis'!$D$6), VLOOKUP( $D$6, InvestTable[], MATCH( "Expected Valuation", InvestTable[#Headers], 0), FALSE), ""), ""))</f>
        <v/>
      </c>
      <c r="G20" s="13" t="str">
        <f>IFERROR(IF(C19-1 = COUNTIF(TransTable[Fund Name], 'Fund Analysis'!$D$6), XIRR($F$11:F20, $D$11:D20), ""), "")</f>
        <v/>
      </c>
      <c r="H20" s="13" t="str">
        <f>IFERROR(IF(C19-1 = COUNTIF(TransTable[Fund Name], 'Fund Analysis'!$D$6), MIRR($F$11:F20, 0, VLOOKUP($D$6, InvestTable[], 10, FALSE)), ""), "")</f>
        <v/>
      </c>
      <c r="I20" s="23" t="str">
        <f t="shared" si="1"/>
        <v/>
      </c>
    </row>
    <row r="21" spans="2:9" x14ac:dyDescent="0.2">
      <c r="B21" s="22"/>
      <c r="C21" s="20" t="str">
        <f t="shared" si="0"/>
        <v/>
      </c>
      <c r="D21" s="10" t="str" cm="1">
        <f t="array" ref="D21">IFERROR(INDEX(TransTable[Date], SMALL( IF( 'Fund Analysis'!$D$6 = TransTable[Fund Name], ROW( TransTable[Fund Name]) - ROW( 'Transaction List'!$B$10) + 1), 'Fund Analysis'!C20)), IFERROR(IF( C20-1 = COUNTIF(TransTable[Fund Name], 'Fund Analysis'!$D$6), MAX( IF( TransTable[Fund Name] = 'Fund Analysis'!$D$6, TransTable[Date])), ""), ""))</f>
        <v/>
      </c>
      <c r="E21" s="11" t="str" cm="1">
        <f t="array" ref="E21">IFERROR(INDEX(TransTable[Transaction Type], SMALL( IF( 'Fund Analysis'!$D$6 = TransTable[Fund Name], ROW( TransTable[Fund Name]) - ROW( 'Transaction List'!$B$10) + 1), C20)), IFERROR(IF( C20-1 = COUNTIF(TransTable[Fund Name], 'Fund Analysis'!$D$6), "Current Value", ""), ""))</f>
        <v/>
      </c>
      <c r="F21" s="12" t="str" cm="1">
        <f t="array" ref="F21">IFERROR(IF(E21 = "Valuation", 0, INDEX(TransTable[Amount], SMALL( IF( 'Fund Analysis'!$D$6 = TransTable[Fund Name], ROW( TransTable[Fund Name]) - ROW( 'Transaction List'!$B$10) + 1), C20))), IFERROR(IF( C20-1 = COUNTIF(TransTable[Fund Name], 'Fund Analysis'!$D$6), VLOOKUP( $D$6, InvestTable[], MATCH( "Expected Valuation", InvestTable[#Headers], 0), FALSE), ""), ""))</f>
        <v/>
      </c>
      <c r="G21" s="13" t="str">
        <f>IFERROR(IF(C20-1 = COUNTIF(TransTable[Fund Name], 'Fund Analysis'!$D$6), XIRR($F$11:F21, $D$11:D21), ""), "")</f>
        <v/>
      </c>
      <c r="H21" s="13" t="str">
        <f>IFERROR(IF(C20-1 = COUNTIF(TransTable[Fund Name], 'Fund Analysis'!$D$6), MIRR($F$11:F21, 0, VLOOKUP($D$6, InvestTable[], 10, FALSE)), ""), "")</f>
        <v/>
      </c>
      <c r="I21" s="23" t="str">
        <f t="shared" si="1"/>
        <v/>
      </c>
    </row>
    <row r="22" spans="2:9" x14ac:dyDescent="0.2">
      <c r="B22" s="22"/>
      <c r="C22" s="20" t="str">
        <f t="shared" si="0"/>
        <v/>
      </c>
      <c r="D22" s="10" t="str" cm="1">
        <f t="array" ref="D22">IFERROR(INDEX(TransTable[Date], SMALL( IF( 'Fund Analysis'!$D$6 = TransTable[Fund Name], ROW( TransTable[Fund Name]) - ROW( 'Transaction List'!$B$10) + 1), 'Fund Analysis'!C21)), IFERROR(IF( C21-1 = COUNTIF(TransTable[Fund Name], 'Fund Analysis'!$D$6), MAX( IF( TransTable[Fund Name] = 'Fund Analysis'!$D$6, TransTable[Date])), ""), ""))</f>
        <v/>
      </c>
      <c r="E22" s="11" t="str" cm="1">
        <f t="array" ref="E22">IFERROR(INDEX(TransTable[Transaction Type], SMALL( IF( 'Fund Analysis'!$D$6 = TransTable[Fund Name], ROW( TransTable[Fund Name]) - ROW( 'Transaction List'!$B$10) + 1), C21)), IFERROR(IF( C21-1 = COUNTIF(TransTable[Fund Name], 'Fund Analysis'!$D$6), "Current Value", ""), ""))</f>
        <v/>
      </c>
      <c r="F22" s="12" t="str" cm="1">
        <f t="array" ref="F22">IFERROR(IF(E22 = "Valuation", 0, INDEX(TransTable[Amount], SMALL( IF( 'Fund Analysis'!$D$6 = TransTable[Fund Name], ROW( TransTable[Fund Name]) - ROW( 'Transaction List'!$B$10) + 1), C21))), IFERROR(IF( C21-1 = COUNTIF(TransTable[Fund Name], 'Fund Analysis'!$D$6), VLOOKUP( $D$6, InvestTable[], MATCH( "Expected Valuation", InvestTable[#Headers], 0), FALSE), ""), ""))</f>
        <v/>
      </c>
      <c r="G22" s="13" t="str">
        <f>IFERROR(IF(C21-1 = COUNTIF(TransTable[Fund Name], 'Fund Analysis'!$D$6), XIRR($F$11:F22, $D$11:D22), ""), "")</f>
        <v/>
      </c>
      <c r="H22" s="13" t="str">
        <f>IFERROR(IF(C21-1 = COUNTIF(TransTable[Fund Name], 'Fund Analysis'!$D$6), MIRR($F$11:F22, 0, VLOOKUP($D$6, InvestTable[], 10, FALSE)), ""), "")</f>
        <v/>
      </c>
      <c r="I22" s="23" t="str">
        <f t="shared" si="1"/>
        <v/>
      </c>
    </row>
    <row r="23" spans="2:9" x14ac:dyDescent="0.2">
      <c r="B23" s="22"/>
      <c r="C23" s="20" t="str">
        <f t="shared" si="0"/>
        <v/>
      </c>
      <c r="D23" s="10" t="str" cm="1">
        <f t="array" ref="D23">IFERROR(INDEX(TransTable[Date], SMALL( IF( 'Fund Analysis'!$D$6 = TransTable[Fund Name], ROW( TransTable[Fund Name]) - ROW( 'Transaction List'!$B$10) + 1), 'Fund Analysis'!C22)), IFERROR(IF( C22-1 = COUNTIF(TransTable[Fund Name], 'Fund Analysis'!$D$6), MAX( IF( TransTable[Fund Name] = 'Fund Analysis'!$D$6, TransTable[Date])), ""), ""))</f>
        <v/>
      </c>
      <c r="E23" s="11" t="str" cm="1">
        <f t="array" ref="E23">IFERROR(INDEX(TransTable[Transaction Type], SMALL( IF( 'Fund Analysis'!$D$6 = TransTable[Fund Name], ROW( TransTable[Fund Name]) - ROW( 'Transaction List'!$B$10) + 1), C22)), IFERROR(IF( C22-1 = COUNTIF(TransTable[Fund Name], 'Fund Analysis'!$D$6), "Current Value", ""), ""))</f>
        <v/>
      </c>
      <c r="F23" s="12" t="str" cm="1">
        <f t="array" ref="F23">IFERROR(IF(E23 = "Valuation", 0, INDEX(TransTable[Amount], SMALL( IF( 'Fund Analysis'!$D$6 = TransTable[Fund Name], ROW( TransTable[Fund Name]) - ROW( 'Transaction List'!$B$10) + 1), C22))), IFERROR(IF( C22-1 = COUNTIF(TransTable[Fund Name], 'Fund Analysis'!$D$6), VLOOKUP( $D$6, InvestTable[], MATCH( "Expected Valuation", InvestTable[#Headers], 0), FALSE), ""), ""))</f>
        <v/>
      </c>
      <c r="G23" s="13" t="str">
        <f>IFERROR(IF(C22-1 = COUNTIF(TransTable[Fund Name], 'Fund Analysis'!$D$6), XIRR($F$11:F23, $D$11:D23), ""), "")</f>
        <v/>
      </c>
      <c r="H23" s="13" t="str">
        <f>IFERROR(IF(C22-1 = COUNTIF(TransTable[Fund Name], 'Fund Analysis'!$D$6), MIRR($F$11:F23, 0, VLOOKUP($D$6, InvestTable[], 10, FALSE)), ""), "")</f>
        <v/>
      </c>
      <c r="I23" s="23" t="str">
        <f t="shared" si="1"/>
        <v/>
      </c>
    </row>
    <row r="24" spans="2:9" x14ac:dyDescent="0.2">
      <c r="B24" s="22"/>
      <c r="C24" s="20" t="str">
        <f t="shared" ref="C24:C87" si="2">IFERROR(IF(D24 = "", "", C23 + 1), "")</f>
        <v/>
      </c>
      <c r="D24" s="10" t="str" cm="1">
        <f t="array" ref="D24">IFERROR(INDEX(TransTable[Date], SMALL( IF( 'Fund Analysis'!$D$6 = TransTable[Fund Name], ROW( TransTable[Fund Name]) - ROW( 'Transaction List'!$B$10) + 1), 'Fund Analysis'!C23)), IFERROR(IF( C23-1 = COUNTIF(TransTable[Fund Name], 'Fund Analysis'!$D$6), MAX( IF( TransTable[Fund Name] = 'Fund Analysis'!$D$6, TransTable[Date])), ""), ""))</f>
        <v/>
      </c>
      <c r="E24" s="11" t="str" cm="1">
        <f t="array" ref="E24">IFERROR(INDEX(TransTable[Transaction Type], SMALL( IF( 'Fund Analysis'!$D$6 = TransTable[Fund Name], ROW( TransTable[Fund Name]) - ROW( 'Transaction List'!$B$10) + 1), C23)), IFERROR(IF( C23-1 = COUNTIF(TransTable[Fund Name], 'Fund Analysis'!$D$6), "Current Value", ""), ""))</f>
        <v/>
      </c>
      <c r="F24" s="12" t="str" cm="1">
        <f t="array" ref="F24">IFERROR(IF(E24 = "Valuation", 0, INDEX(TransTable[Amount], SMALL( IF( 'Fund Analysis'!$D$6 = TransTable[Fund Name], ROW( TransTable[Fund Name]) - ROW( 'Transaction List'!$B$10) + 1), C23))), IFERROR(IF( C23-1 = COUNTIF(TransTable[Fund Name], 'Fund Analysis'!$D$6), VLOOKUP( $D$6, InvestTable[], MATCH( "Expected Valuation", InvestTable[#Headers], 0), FALSE), ""), ""))</f>
        <v/>
      </c>
      <c r="G24" s="13" t="str">
        <f>IFERROR(IF(C23-1 = COUNTIF(TransTable[Fund Name], 'Fund Analysis'!$D$6), XIRR($F$11:F24, $D$11:D24), ""), "")</f>
        <v/>
      </c>
      <c r="H24" s="13" t="str">
        <f>IFERROR(IF(C23-1 = COUNTIF(TransTable[Fund Name], 'Fund Analysis'!$D$6), MIRR($F$11:F24, 0, VLOOKUP($D$6, InvestTable[], 10, FALSE)), ""), "")</f>
        <v/>
      </c>
      <c r="I24" s="23" t="str">
        <f t="shared" si="1"/>
        <v/>
      </c>
    </row>
    <row r="25" spans="2:9" x14ac:dyDescent="0.2">
      <c r="B25" s="22"/>
      <c r="C25" s="20" t="str">
        <f t="shared" si="2"/>
        <v/>
      </c>
      <c r="D25" s="10" t="str" cm="1">
        <f t="array" ref="D25">IFERROR(INDEX(TransTable[Date], SMALL( IF( 'Fund Analysis'!$D$6 = TransTable[Fund Name], ROW( TransTable[Fund Name]) - ROW( 'Transaction List'!$B$10) + 1), 'Fund Analysis'!C24)), IFERROR(IF( C24-1 = COUNTIF(TransTable[Fund Name], 'Fund Analysis'!$D$6), MAX( IF( TransTable[Fund Name] = 'Fund Analysis'!$D$6, TransTable[Date])), ""), ""))</f>
        <v/>
      </c>
      <c r="E25" s="11" t="str" cm="1">
        <f t="array" ref="E25">IFERROR(INDEX(TransTable[Transaction Type], SMALL( IF( 'Fund Analysis'!$D$6 = TransTable[Fund Name], ROW( TransTable[Fund Name]) - ROW( 'Transaction List'!$B$10) + 1), C24)), IFERROR(IF( C24-1 = COUNTIF(TransTable[Fund Name], 'Fund Analysis'!$D$6), "Current Value", ""), ""))</f>
        <v/>
      </c>
      <c r="F25" s="12" t="str" cm="1">
        <f t="array" ref="F25">IFERROR(IF(E25 = "Valuation", 0, INDEX(TransTable[Amount], SMALL( IF( 'Fund Analysis'!$D$6 = TransTable[Fund Name], ROW( TransTable[Fund Name]) - ROW( 'Transaction List'!$B$10) + 1), C24))), IFERROR(IF( C24-1 = COUNTIF(TransTable[Fund Name], 'Fund Analysis'!$D$6), VLOOKUP( $D$6, InvestTable[], MATCH( "Expected Valuation", InvestTable[#Headers], 0), FALSE), ""), ""))</f>
        <v/>
      </c>
      <c r="G25" s="13" t="str">
        <f>IFERROR(IF(C24-1 = COUNTIF(TransTable[Fund Name], 'Fund Analysis'!$D$6), XIRR($F$11:F25, $D$11:D25), ""), "")</f>
        <v/>
      </c>
      <c r="H25" s="13" t="str">
        <f>IFERROR(IF(C24-1 = COUNTIF(TransTable[Fund Name], 'Fund Analysis'!$D$6), MIRR($F$11:F25, 0, VLOOKUP($D$6, InvestTable[], 10, FALSE)), ""), "")</f>
        <v/>
      </c>
      <c r="I25" s="23" t="str">
        <f t="shared" si="1"/>
        <v/>
      </c>
    </row>
    <row r="26" spans="2:9" x14ac:dyDescent="0.2">
      <c r="B26" s="22"/>
      <c r="C26" s="20" t="str">
        <f t="shared" si="2"/>
        <v/>
      </c>
      <c r="D26" s="10" t="str" cm="1">
        <f t="array" ref="D26">IFERROR(INDEX(TransTable[Date], SMALL( IF( 'Fund Analysis'!$D$6 = TransTable[Fund Name], ROW( TransTable[Fund Name]) - ROW( 'Transaction List'!$B$10) + 1), 'Fund Analysis'!C25)), IFERROR(IF( C25-1 = COUNTIF(TransTable[Fund Name], 'Fund Analysis'!$D$6), MAX( IF( TransTable[Fund Name] = 'Fund Analysis'!$D$6, TransTable[Date])), ""), ""))</f>
        <v/>
      </c>
      <c r="E26" s="11" t="str" cm="1">
        <f t="array" ref="E26">IFERROR(INDEX(TransTable[Transaction Type], SMALL( IF( 'Fund Analysis'!$D$6 = TransTable[Fund Name], ROW( TransTable[Fund Name]) - ROW( 'Transaction List'!$B$10) + 1), C25)), IFERROR(IF( C25-1 = COUNTIF(TransTable[Fund Name], 'Fund Analysis'!$D$6), "Current Value", ""), ""))</f>
        <v/>
      </c>
      <c r="F26" s="12" t="str" cm="1">
        <f t="array" ref="F26">IFERROR(IF(E26 = "Valuation", 0, INDEX(TransTable[Amount], SMALL( IF( 'Fund Analysis'!$D$6 = TransTable[Fund Name], ROW( TransTable[Fund Name]) - ROW( 'Transaction List'!$B$10) + 1), C25))), IFERROR(IF( C25-1 = COUNTIF(TransTable[Fund Name], 'Fund Analysis'!$D$6), VLOOKUP( $D$6, InvestTable[], MATCH( "Expected Valuation", InvestTable[#Headers], 0), FALSE), ""), ""))</f>
        <v/>
      </c>
      <c r="G26" s="13" t="str">
        <f>IFERROR(IF(C25-1 = COUNTIF(TransTable[Fund Name], 'Fund Analysis'!$D$6), XIRR($F$11:F26, $D$11:D26), ""), "")</f>
        <v/>
      </c>
      <c r="H26" s="13" t="str">
        <f>IFERROR(IF(C25-1 = COUNTIF(TransTable[Fund Name], 'Fund Analysis'!$D$6), MIRR($F$11:F26, 0, VLOOKUP($D$6, InvestTable[], 10, FALSE)), ""), "")</f>
        <v/>
      </c>
      <c r="I26" s="23" t="str">
        <f t="shared" si="1"/>
        <v/>
      </c>
    </row>
    <row r="27" spans="2:9" x14ac:dyDescent="0.2">
      <c r="B27" s="22"/>
      <c r="C27" s="20" t="str">
        <f t="shared" si="2"/>
        <v/>
      </c>
      <c r="D27" s="10" t="str" cm="1">
        <f t="array" ref="D27">IFERROR(INDEX(TransTable[Date], SMALL( IF( 'Fund Analysis'!$D$6 = TransTable[Fund Name], ROW( TransTable[Fund Name]) - ROW( 'Transaction List'!$B$10) + 1), 'Fund Analysis'!C26)), IFERROR(IF( C26-1 = COUNTIF(TransTable[Fund Name], 'Fund Analysis'!$D$6), MAX( IF( TransTable[Fund Name] = 'Fund Analysis'!$D$6, TransTable[Date])), ""), ""))</f>
        <v/>
      </c>
      <c r="E27" s="11" t="str" cm="1">
        <f t="array" ref="E27">IFERROR(INDEX(TransTable[Transaction Type], SMALL( IF( 'Fund Analysis'!$D$6 = TransTable[Fund Name], ROW( TransTable[Fund Name]) - ROW( 'Transaction List'!$B$10) + 1), C26)), IFERROR(IF( C26-1 = COUNTIF(TransTable[Fund Name], 'Fund Analysis'!$D$6), "Current Value", ""), ""))</f>
        <v/>
      </c>
      <c r="F27" s="12" t="str" cm="1">
        <f t="array" ref="F27">IFERROR(IF(E27 = "Valuation", 0, INDEX(TransTable[Amount], SMALL( IF( 'Fund Analysis'!$D$6 = TransTable[Fund Name], ROW( TransTable[Fund Name]) - ROW( 'Transaction List'!$B$10) + 1), C26))), IFERROR(IF( C26-1 = COUNTIF(TransTable[Fund Name], 'Fund Analysis'!$D$6), VLOOKUP( $D$6, InvestTable[], MATCH( "Expected Valuation", InvestTable[#Headers], 0), FALSE), ""), ""))</f>
        <v/>
      </c>
      <c r="G27" s="13" t="str">
        <f>IFERROR(IF(C26-1 = COUNTIF(TransTable[Fund Name], 'Fund Analysis'!$D$6), XIRR($F$11:F27, $D$11:D27), ""), "")</f>
        <v/>
      </c>
      <c r="H27" s="13" t="str">
        <f>IFERROR(IF(C26-1 = COUNTIF(TransTable[Fund Name], 'Fund Analysis'!$D$6), MIRR($F$11:F27, 0, VLOOKUP($D$6, InvestTable[], 10, FALSE)), ""), "")</f>
        <v/>
      </c>
      <c r="I27" s="23" t="str">
        <f t="shared" si="1"/>
        <v/>
      </c>
    </row>
    <row r="28" spans="2:9" x14ac:dyDescent="0.2">
      <c r="B28" s="22"/>
      <c r="C28" s="20" t="str">
        <f t="shared" si="2"/>
        <v/>
      </c>
      <c r="D28" s="10" t="str" cm="1">
        <f t="array" ref="D28">IFERROR(INDEX(TransTable[Date], SMALL( IF( 'Fund Analysis'!$D$6 = TransTable[Fund Name], ROW( TransTable[Fund Name]) - ROW( 'Transaction List'!$B$10) + 1), 'Fund Analysis'!C27)), IFERROR(IF( C27-1 = COUNTIF(TransTable[Fund Name], 'Fund Analysis'!$D$6), MAX( IF( TransTable[Fund Name] = 'Fund Analysis'!$D$6, TransTable[Date])), ""), ""))</f>
        <v/>
      </c>
      <c r="E28" s="11" t="str" cm="1">
        <f t="array" ref="E28">IFERROR(INDEX(TransTable[Transaction Type], SMALL( IF( 'Fund Analysis'!$D$6 = TransTable[Fund Name], ROW( TransTable[Fund Name]) - ROW( 'Transaction List'!$B$10) + 1), C27)), IFERROR(IF( C27-1 = COUNTIF(TransTable[Fund Name], 'Fund Analysis'!$D$6), "Current Value", ""), ""))</f>
        <v/>
      </c>
      <c r="F28" s="12" t="str" cm="1">
        <f t="array" ref="F28">IFERROR(IF(E28 = "Valuation", 0, INDEX(TransTable[Amount], SMALL( IF( 'Fund Analysis'!$D$6 = TransTable[Fund Name], ROW( TransTable[Fund Name]) - ROW( 'Transaction List'!$B$10) + 1), C27))), IFERROR(IF( C27-1 = COUNTIF(TransTable[Fund Name], 'Fund Analysis'!$D$6), VLOOKUP( $D$6, InvestTable[], MATCH( "Expected Valuation", InvestTable[#Headers], 0), FALSE), ""), ""))</f>
        <v/>
      </c>
      <c r="G28" s="13" t="str">
        <f>IFERROR(IF(C27-1 = COUNTIF(TransTable[Fund Name], 'Fund Analysis'!$D$6), XIRR($F$11:F28, $D$11:D28), ""), "")</f>
        <v/>
      </c>
      <c r="H28" s="13" t="str">
        <f>IFERROR(IF(C27-1 = COUNTIF(TransTable[Fund Name], 'Fund Analysis'!$D$6), MIRR($F$11:F28, 0, VLOOKUP($D$6, InvestTable[], 10, FALSE)), ""), "")</f>
        <v/>
      </c>
      <c r="I28" s="23" t="str">
        <f t="shared" si="1"/>
        <v/>
      </c>
    </row>
    <row r="29" spans="2:9" x14ac:dyDescent="0.2">
      <c r="B29" s="22"/>
      <c r="C29" s="20" t="str">
        <f t="shared" si="2"/>
        <v/>
      </c>
      <c r="D29" s="10" t="str" cm="1">
        <f t="array" ref="D29">IFERROR(INDEX(TransTable[Date], SMALL( IF( 'Fund Analysis'!$D$6 = TransTable[Fund Name], ROW( TransTable[Fund Name]) - ROW( 'Transaction List'!$B$10) + 1), 'Fund Analysis'!C28)), IFERROR(IF( C28-1 = COUNTIF(TransTable[Fund Name], 'Fund Analysis'!$D$6), MAX( IF( TransTable[Fund Name] = 'Fund Analysis'!$D$6, TransTable[Date])), ""), ""))</f>
        <v/>
      </c>
      <c r="E29" s="11" t="str" cm="1">
        <f t="array" ref="E29">IFERROR(INDEX(TransTable[Transaction Type], SMALL( IF( 'Fund Analysis'!$D$6 = TransTable[Fund Name], ROW( TransTable[Fund Name]) - ROW( 'Transaction List'!$B$10) + 1), C28)), IFERROR(IF( C28-1 = COUNTIF(TransTable[Fund Name], 'Fund Analysis'!$D$6), "Current Value", ""), ""))</f>
        <v/>
      </c>
      <c r="F29" s="12" t="str" cm="1">
        <f t="array" ref="F29">IFERROR(IF(E29 = "Valuation", 0, INDEX(TransTable[Amount], SMALL( IF( 'Fund Analysis'!$D$6 = TransTable[Fund Name], ROW( TransTable[Fund Name]) - ROW( 'Transaction List'!$B$10) + 1), C28))), IFERROR(IF( C28-1 = COUNTIF(TransTable[Fund Name], 'Fund Analysis'!$D$6), VLOOKUP( $D$6, InvestTable[], MATCH( "Expected Valuation", InvestTable[#Headers], 0), FALSE), ""), ""))</f>
        <v/>
      </c>
      <c r="G29" s="13" t="str">
        <f>IFERROR(IF(C28-1 = COUNTIF(TransTable[Fund Name], 'Fund Analysis'!$D$6), XIRR($F$11:F29, $D$11:D29), ""), "")</f>
        <v/>
      </c>
      <c r="H29" s="13" t="str">
        <f>IFERROR(IF(C28-1 = COUNTIF(TransTable[Fund Name], 'Fund Analysis'!$D$6), MIRR($F$11:F29, 0, VLOOKUP($D$6, InvestTable[], 10, FALSE)), ""), "")</f>
        <v/>
      </c>
      <c r="I29" s="23" t="str">
        <f t="shared" si="1"/>
        <v/>
      </c>
    </row>
    <row r="30" spans="2:9" x14ac:dyDescent="0.2">
      <c r="B30" s="22"/>
      <c r="C30" s="20" t="str">
        <f t="shared" si="2"/>
        <v/>
      </c>
      <c r="D30" s="10" t="str" cm="1">
        <f t="array" ref="D30">IFERROR(INDEX(TransTable[Date], SMALL( IF( 'Fund Analysis'!$D$6 = TransTable[Fund Name], ROW( TransTable[Fund Name]) - ROW( 'Transaction List'!$B$10) + 1), 'Fund Analysis'!C29)), IFERROR(IF( C29-1 = COUNTIF(TransTable[Fund Name], 'Fund Analysis'!$D$6), MAX( IF( TransTable[Fund Name] = 'Fund Analysis'!$D$6, TransTable[Date])), ""), ""))</f>
        <v/>
      </c>
      <c r="E30" s="11" t="str" cm="1">
        <f t="array" ref="E30">IFERROR(INDEX(TransTable[Transaction Type], SMALL( IF( 'Fund Analysis'!$D$6 = TransTable[Fund Name], ROW( TransTable[Fund Name]) - ROW( 'Transaction List'!$B$10) + 1), C29)), IFERROR(IF( C29-1 = COUNTIF(TransTable[Fund Name], 'Fund Analysis'!$D$6), "Current Value", ""), ""))</f>
        <v/>
      </c>
      <c r="F30" s="12" t="str" cm="1">
        <f t="array" ref="F30">IFERROR(IF(E30 = "Valuation", 0, INDEX(TransTable[Amount], SMALL( IF( 'Fund Analysis'!$D$6 = TransTable[Fund Name], ROW( TransTable[Fund Name]) - ROW( 'Transaction List'!$B$10) + 1), C29))), IFERROR(IF( C29-1 = COUNTIF(TransTable[Fund Name], 'Fund Analysis'!$D$6), VLOOKUP( $D$6, InvestTable[], MATCH( "Expected Valuation", InvestTable[#Headers], 0), FALSE), ""), ""))</f>
        <v/>
      </c>
      <c r="G30" s="13" t="str">
        <f>IFERROR(IF(C29-1 = COUNTIF(TransTable[Fund Name], 'Fund Analysis'!$D$6), XIRR($F$11:F30, $D$11:D30), ""), "")</f>
        <v/>
      </c>
      <c r="H30" s="13" t="str">
        <f>IFERROR(IF(C29-1 = COUNTIF(TransTable[Fund Name], 'Fund Analysis'!$D$6), MIRR($F$11:F30, 0, VLOOKUP($D$6, InvestTable[], 10, FALSE)), ""), "")</f>
        <v/>
      </c>
      <c r="I30" s="23" t="str">
        <f t="shared" si="1"/>
        <v/>
      </c>
    </row>
    <row r="31" spans="2:9" x14ac:dyDescent="0.2">
      <c r="B31" s="22"/>
      <c r="C31" s="20" t="str">
        <f t="shared" si="2"/>
        <v/>
      </c>
      <c r="D31" s="10" t="str" cm="1">
        <f t="array" ref="D31">IFERROR(INDEX(TransTable[Date], SMALL( IF( 'Fund Analysis'!$D$6 = TransTable[Fund Name], ROW( TransTable[Fund Name]) - ROW( 'Transaction List'!$B$10) + 1), 'Fund Analysis'!C30)), IFERROR(IF( C30-1 = COUNTIF(TransTable[Fund Name], 'Fund Analysis'!$D$6), MAX( IF( TransTable[Fund Name] = 'Fund Analysis'!$D$6, TransTable[Date])), ""), ""))</f>
        <v/>
      </c>
      <c r="E31" s="11" t="str" cm="1">
        <f t="array" ref="E31">IFERROR(INDEX(TransTable[Transaction Type], SMALL( IF( 'Fund Analysis'!$D$6 = TransTable[Fund Name], ROW( TransTable[Fund Name]) - ROW( 'Transaction List'!$B$10) + 1), C30)), IFERROR(IF( C30-1 = COUNTIF(TransTable[Fund Name], 'Fund Analysis'!$D$6), "Current Value", ""), ""))</f>
        <v/>
      </c>
      <c r="F31" s="12" t="str" cm="1">
        <f t="array" ref="F31">IFERROR(IF(E31 = "Valuation", 0, INDEX(TransTable[Amount], SMALL( IF( 'Fund Analysis'!$D$6 = TransTable[Fund Name], ROW( TransTable[Fund Name]) - ROW( 'Transaction List'!$B$10) + 1), C30))), IFERROR(IF( C30-1 = COUNTIF(TransTable[Fund Name], 'Fund Analysis'!$D$6), VLOOKUP( $D$6, InvestTable[], MATCH( "Expected Valuation", InvestTable[#Headers], 0), FALSE), ""), ""))</f>
        <v/>
      </c>
      <c r="G31" s="13" t="str">
        <f>IFERROR(IF(C30-1 = COUNTIF(TransTable[Fund Name], 'Fund Analysis'!$D$6), XIRR($F$11:F31, $D$11:D31), ""), "")</f>
        <v/>
      </c>
      <c r="H31" s="13" t="str">
        <f>IFERROR(IF(C30-1 = COUNTIF(TransTable[Fund Name], 'Fund Analysis'!$D$6), MIRR($F$11:F31, 0, VLOOKUP($D$6, InvestTable[], 10, FALSE)), ""), "")</f>
        <v/>
      </c>
      <c r="I31" s="23" t="str">
        <f t="shared" si="1"/>
        <v/>
      </c>
    </row>
    <row r="32" spans="2:9" x14ac:dyDescent="0.2">
      <c r="B32" s="22"/>
      <c r="C32" s="20" t="str">
        <f t="shared" si="2"/>
        <v/>
      </c>
      <c r="D32" s="10" t="str" cm="1">
        <f t="array" ref="D32">IFERROR(INDEX(TransTable[Date], SMALL( IF( 'Fund Analysis'!$D$6 = TransTable[Fund Name], ROW( TransTable[Fund Name]) - ROW( 'Transaction List'!$B$10) + 1), 'Fund Analysis'!C31)), IFERROR(IF( C31-1 = COUNTIF(TransTable[Fund Name], 'Fund Analysis'!$D$6), MAX( IF( TransTable[Fund Name] = 'Fund Analysis'!$D$6, TransTable[Date])), ""), ""))</f>
        <v/>
      </c>
      <c r="E32" s="11" t="str" cm="1">
        <f t="array" ref="E32">IFERROR(INDEX(TransTable[Transaction Type], SMALL( IF( 'Fund Analysis'!$D$6 = TransTable[Fund Name], ROW( TransTable[Fund Name]) - ROW( 'Transaction List'!$B$10) + 1), C31)), IFERROR(IF( C31-1 = COUNTIF(TransTable[Fund Name], 'Fund Analysis'!$D$6), "Current Value", ""), ""))</f>
        <v/>
      </c>
      <c r="F32" s="12" t="str" cm="1">
        <f t="array" ref="F32">IFERROR(IF(E32 = "Valuation", 0, INDEX(TransTable[Amount], SMALL( IF( 'Fund Analysis'!$D$6 = TransTable[Fund Name], ROW( TransTable[Fund Name]) - ROW( 'Transaction List'!$B$10) + 1), C31))), IFERROR(IF( C31-1 = COUNTIF(TransTable[Fund Name], 'Fund Analysis'!$D$6), VLOOKUP( $D$6, InvestTable[], MATCH( "Expected Valuation", InvestTable[#Headers], 0), FALSE), ""), ""))</f>
        <v/>
      </c>
      <c r="G32" s="13" t="str">
        <f>IFERROR(IF(C31-1 = COUNTIF(TransTable[Fund Name], 'Fund Analysis'!$D$6), XIRR($F$11:F32, $D$11:D32), ""), "")</f>
        <v/>
      </c>
      <c r="H32" s="13" t="str">
        <f>IFERROR(IF(C31-1 = COUNTIF(TransTable[Fund Name], 'Fund Analysis'!$D$6), MIRR($F$11:F32, 0, VLOOKUP($D$6, InvestTable[], 10, FALSE)), ""), "")</f>
        <v/>
      </c>
      <c r="I32" s="23" t="str">
        <f t="shared" si="1"/>
        <v/>
      </c>
    </row>
    <row r="33" spans="2:9" x14ac:dyDescent="0.2">
      <c r="B33" s="22"/>
      <c r="C33" s="20" t="str">
        <f t="shared" si="2"/>
        <v/>
      </c>
      <c r="D33" s="10" t="str" cm="1">
        <f t="array" ref="D33">IFERROR(INDEX(TransTable[Date], SMALL( IF( 'Fund Analysis'!$D$6 = TransTable[Fund Name], ROW( TransTable[Fund Name]) - ROW( 'Transaction List'!$B$10) + 1), 'Fund Analysis'!C32)), IFERROR(IF( C32-1 = COUNTIF(TransTable[Fund Name], 'Fund Analysis'!$D$6), MAX( IF( TransTable[Fund Name] = 'Fund Analysis'!$D$6, TransTable[Date])), ""), ""))</f>
        <v/>
      </c>
      <c r="E33" s="11" t="str" cm="1">
        <f t="array" ref="E33">IFERROR(INDEX(TransTable[Transaction Type], SMALL( IF( 'Fund Analysis'!$D$6 = TransTable[Fund Name], ROW( TransTable[Fund Name]) - ROW( 'Transaction List'!$B$10) + 1), C32)), IFERROR(IF( C32-1 = COUNTIF(TransTable[Fund Name], 'Fund Analysis'!$D$6), "Current Value", ""), ""))</f>
        <v/>
      </c>
      <c r="F33" s="12" t="str" cm="1">
        <f t="array" ref="F33">IFERROR(IF(E33 = "Valuation", 0, INDEX(TransTable[Amount], SMALL( IF( 'Fund Analysis'!$D$6 = TransTable[Fund Name], ROW( TransTable[Fund Name]) - ROW( 'Transaction List'!$B$10) + 1), C32))), IFERROR(IF( C32-1 = COUNTIF(TransTable[Fund Name], 'Fund Analysis'!$D$6), VLOOKUP( $D$6, InvestTable[], MATCH( "Expected Valuation", InvestTable[#Headers], 0), FALSE), ""), ""))</f>
        <v/>
      </c>
      <c r="G33" s="13" t="str">
        <f>IFERROR(IF(C32-1 = COUNTIF(TransTable[Fund Name], 'Fund Analysis'!$D$6), XIRR($F$11:F33, $D$11:D33), ""), "")</f>
        <v/>
      </c>
      <c r="H33" s="13" t="str">
        <f>IFERROR(IF(C32-1 = COUNTIF(TransTable[Fund Name], 'Fund Analysis'!$D$6), MIRR($F$11:F33, 0, VLOOKUP($D$6, InvestTable[], 10, FALSE)), ""), "")</f>
        <v/>
      </c>
      <c r="I33" s="23" t="str">
        <f t="shared" si="1"/>
        <v/>
      </c>
    </row>
    <row r="34" spans="2:9" x14ac:dyDescent="0.2">
      <c r="B34" s="22"/>
      <c r="C34" s="20" t="str">
        <f t="shared" si="2"/>
        <v/>
      </c>
      <c r="D34" s="10" t="str" cm="1">
        <f t="array" ref="D34">IFERROR(INDEX(TransTable[Date], SMALL( IF( 'Fund Analysis'!$D$6 = TransTable[Fund Name], ROW( TransTable[Fund Name]) - ROW( 'Transaction List'!$B$10) + 1), 'Fund Analysis'!C33)), IFERROR(IF( C33-1 = COUNTIF(TransTable[Fund Name], 'Fund Analysis'!$D$6), MAX( IF( TransTable[Fund Name] = 'Fund Analysis'!$D$6, TransTable[Date])), ""), ""))</f>
        <v/>
      </c>
      <c r="E34" s="11" t="str" cm="1">
        <f t="array" ref="E34">IFERROR(INDEX(TransTable[Transaction Type], SMALL( IF( 'Fund Analysis'!$D$6 = TransTable[Fund Name], ROW( TransTable[Fund Name]) - ROW( 'Transaction List'!$B$10) + 1), C33)), IFERROR(IF( C33-1 = COUNTIF(TransTable[Fund Name], 'Fund Analysis'!$D$6), "Current Value", ""), ""))</f>
        <v/>
      </c>
      <c r="F34" s="12" t="str" cm="1">
        <f t="array" ref="F34">IFERROR(IF(E34 = "Valuation", 0, INDEX(TransTable[Amount], SMALL( IF( 'Fund Analysis'!$D$6 = TransTable[Fund Name], ROW( TransTable[Fund Name]) - ROW( 'Transaction List'!$B$10) + 1), C33))), IFERROR(IF( C33-1 = COUNTIF(TransTable[Fund Name], 'Fund Analysis'!$D$6), VLOOKUP( $D$6, InvestTable[], MATCH( "Expected Valuation", InvestTable[#Headers], 0), FALSE), ""), ""))</f>
        <v/>
      </c>
      <c r="G34" s="13" t="str">
        <f>IFERROR(IF(C33-1 = COUNTIF(TransTable[Fund Name], 'Fund Analysis'!$D$6), XIRR($F$11:F34, $D$11:D34), ""), "")</f>
        <v/>
      </c>
      <c r="H34" s="13" t="str">
        <f>IFERROR(IF(C33-1 = COUNTIF(TransTable[Fund Name], 'Fund Analysis'!$D$6), MIRR($F$11:F34, 0, VLOOKUP($D$6, InvestTable[], 10, FALSE)), ""), "")</f>
        <v/>
      </c>
      <c r="I34" s="23" t="str">
        <f t="shared" si="1"/>
        <v/>
      </c>
    </row>
    <row r="35" spans="2:9" x14ac:dyDescent="0.2">
      <c r="B35" s="22"/>
      <c r="C35" s="20" t="str">
        <f t="shared" si="2"/>
        <v/>
      </c>
      <c r="D35" s="10" t="str" cm="1">
        <f t="array" ref="D35">IFERROR(INDEX(TransTable[Date], SMALL( IF( 'Fund Analysis'!$D$6 = TransTable[Fund Name], ROW( TransTable[Fund Name]) - ROW( 'Transaction List'!$B$10) + 1), 'Fund Analysis'!C34)), IFERROR(IF( C34-1 = COUNTIF(TransTable[Fund Name], 'Fund Analysis'!$D$6), MAX( IF( TransTable[Fund Name] = 'Fund Analysis'!$D$6, TransTable[Date])), ""), ""))</f>
        <v/>
      </c>
      <c r="E35" s="11" t="str" cm="1">
        <f t="array" ref="E35">IFERROR(INDEX(TransTable[Transaction Type], SMALL( IF( 'Fund Analysis'!$D$6 = TransTable[Fund Name], ROW( TransTable[Fund Name]) - ROW( 'Transaction List'!$B$10) + 1), C34)), IFERROR(IF( C34-1 = COUNTIF(TransTable[Fund Name], 'Fund Analysis'!$D$6), "Current Value", ""), ""))</f>
        <v/>
      </c>
      <c r="F35" s="12" t="str" cm="1">
        <f t="array" ref="F35">IFERROR(IF(E35 = "Valuation", 0, INDEX(TransTable[Amount], SMALL( IF( 'Fund Analysis'!$D$6 = TransTable[Fund Name], ROW( TransTable[Fund Name]) - ROW( 'Transaction List'!$B$10) + 1), C34))), IFERROR(IF( C34-1 = COUNTIF(TransTable[Fund Name], 'Fund Analysis'!$D$6), VLOOKUP( $D$6, InvestTable[], MATCH( "Expected Valuation", InvestTable[#Headers], 0), FALSE), ""), ""))</f>
        <v/>
      </c>
      <c r="G35" s="13" t="str">
        <f>IFERROR(IF(C34-1 = COUNTIF(TransTable[Fund Name], 'Fund Analysis'!$D$6), XIRR($F$11:F35, $D$11:D35), ""), "")</f>
        <v/>
      </c>
      <c r="H35" s="13" t="str">
        <f>IFERROR(IF(C34-1 = COUNTIF(TransTable[Fund Name], 'Fund Analysis'!$D$6), MIRR($F$11:F35, 0, VLOOKUP($D$6, InvestTable[], 10, FALSE)), ""), "")</f>
        <v/>
      </c>
      <c r="I35" s="23" t="str">
        <f t="shared" si="1"/>
        <v/>
      </c>
    </row>
    <row r="36" spans="2:9" x14ac:dyDescent="0.2">
      <c r="B36" s="22"/>
      <c r="C36" s="20" t="str">
        <f t="shared" si="2"/>
        <v/>
      </c>
      <c r="D36" s="10" t="str" cm="1">
        <f t="array" ref="D36">IFERROR(INDEX(TransTable[Date], SMALL( IF( 'Fund Analysis'!$D$6 = TransTable[Fund Name], ROW( TransTable[Fund Name]) - ROW( 'Transaction List'!$B$10) + 1), 'Fund Analysis'!C35)), IFERROR(IF( C35-1 = COUNTIF(TransTable[Fund Name], 'Fund Analysis'!$D$6), MAX( IF( TransTable[Fund Name] = 'Fund Analysis'!$D$6, TransTable[Date])), ""), ""))</f>
        <v/>
      </c>
      <c r="E36" s="11" t="str" cm="1">
        <f t="array" ref="E36">IFERROR(INDEX(TransTable[Transaction Type], SMALL( IF( 'Fund Analysis'!$D$6 = TransTable[Fund Name], ROW( TransTable[Fund Name]) - ROW( 'Transaction List'!$B$10) + 1), C35)), IFERROR(IF( C35-1 = COUNTIF(TransTable[Fund Name], 'Fund Analysis'!$D$6), "Current Value", ""), ""))</f>
        <v/>
      </c>
      <c r="F36" s="12" t="str" cm="1">
        <f t="array" ref="F36">IFERROR(IF(E36 = "Valuation", 0, INDEX(TransTable[Amount], SMALL( IF( 'Fund Analysis'!$D$6 = TransTable[Fund Name], ROW( TransTable[Fund Name]) - ROW( 'Transaction List'!$B$10) + 1), C35))), IFERROR(IF( C35-1 = COUNTIF(TransTable[Fund Name], 'Fund Analysis'!$D$6), VLOOKUP( $D$6, InvestTable[], MATCH( "Expected Valuation", InvestTable[#Headers], 0), FALSE), ""), ""))</f>
        <v/>
      </c>
      <c r="G36" s="13" t="str">
        <f>IFERROR(IF(C35-1 = COUNTIF(TransTable[Fund Name], 'Fund Analysis'!$D$6), XIRR($F$11:F36, $D$11:D36), ""), "")</f>
        <v/>
      </c>
      <c r="H36" s="13" t="str">
        <f>IFERROR(IF(C35-1 = COUNTIF(TransTable[Fund Name], 'Fund Analysis'!$D$6), MIRR($F$11:F36, 0, VLOOKUP($D$6, InvestTable[], 10, FALSE)), ""), "")</f>
        <v/>
      </c>
      <c r="I36" s="23" t="str">
        <f t="shared" si="1"/>
        <v/>
      </c>
    </row>
    <row r="37" spans="2:9" x14ac:dyDescent="0.2">
      <c r="B37" s="22"/>
      <c r="C37" s="20" t="str">
        <f t="shared" si="2"/>
        <v/>
      </c>
      <c r="D37" s="10" t="str" cm="1">
        <f t="array" ref="D37">IFERROR(INDEX(TransTable[Date], SMALL( IF( 'Fund Analysis'!$D$6 = TransTable[Fund Name], ROW( TransTable[Fund Name]) - ROW( 'Transaction List'!$B$10) + 1), 'Fund Analysis'!C36)), IFERROR(IF( C36-1 = COUNTIF(TransTable[Fund Name], 'Fund Analysis'!$D$6), MAX( IF( TransTable[Fund Name] = 'Fund Analysis'!$D$6, TransTable[Date])), ""), ""))</f>
        <v/>
      </c>
      <c r="E37" s="11" t="str" cm="1">
        <f t="array" ref="E37">IFERROR(INDEX(TransTable[Transaction Type], SMALL( IF( 'Fund Analysis'!$D$6 = TransTable[Fund Name], ROW( TransTable[Fund Name]) - ROW( 'Transaction List'!$B$10) + 1), C36)), IFERROR(IF( C36-1 = COUNTIF(TransTable[Fund Name], 'Fund Analysis'!$D$6), "Current Value", ""), ""))</f>
        <v/>
      </c>
      <c r="F37" s="12" t="str" cm="1">
        <f t="array" ref="F37">IFERROR(IF(E37 = "Valuation", 0, INDEX(TransTable[Amount], SMALL( IF( 'Fund Analysis'!$D$6 = TransTable[Fund Name], ROW( TransTable[Fund Name]) - ROW( 'Transaction List'!$B$10) + 1), C36))), IFERROR(IF( C36-1 = COUNTIF(TransTable[Fund Name], 'Fund Analysis'!$D$6), VLOOKUP( $D$6, InvestTable[], MATCH( "Expected Valuation", InvestTable[#Headers], 0), FALSE), ""), ""))</f>
        <v/>
      </c>
      <c r="G37" s="13" t="str">
        <f>IFERROR(IF(C36-1 = COUNTIF(TransTable[Fund Name], 'Fund Analysis'!$D$6), XIRR($F$11:F37, $D$11:D37), ""), "")</f>
        <v/>
      </c>
      <c r="H37" s="13" t="str">
        <f>IFERROR(IF(C36-1 = COUNTIF(TransTable[Fund Name], 'Fund Analysis'!$D$6), MIRR($F$11:F37, 0, VLOOKUP($D$6, InvestTable[], 10, FALSE)), ""), "")</f>
        <v/>
      </c>
      <c r="I37" s="23" t="str">
        <f t="shared" si="1"/>
        <v/>
      </c>
    </row>
    <row r="38" spans="2:9" x14ac:dyDescent="0.2">
      <c r="B38" s="22"/>
      <c r="C38" s="20" t="str">
        <f t="shared" si="2"/>
        <v/>
      </c>
      <c r="D38" s="10" t="str" cm="1">
        <f t="array" ref="D38">IFERROR(INDEX(TransTable[Date], SMALL( IF( 'Fund Analysis'!$D$6 = TransTable[Fund Name], ROW( TransTable[Fund Name]) - ROW( 'Transaction List'!$B$10) + 1), 'Fund Analysis'!C37)), IFERROR(IF( C37-1 = COUNTIF(TransTable[Fund Name], 'Fund Analysis'!$D$6), MAX( IF( TransTable[Fund Name] = 'Fund Analysis'!$D$6, TransTable[Date])), ""), ""))</f>
        <v/>
      </c>
      <c r="E38" s="11" t="str" cm="1">
        <f t="array" ref="E38">IFERROR(INDEX(TransTable[Transaction Type], SMALL( IF( 'Fund Analysis'!$D$6 = TransTable[Fund Name], ROW( TransTable[Fund Name]) - ROW( 'Transaction List'!$B$10) + 1), C37)), IFERROR(IF( C37-1 = COUNTIF(TransTable[Fund Name], 'Fund Analysis'!$D$6), "Current Value", ""), ""))</f>
        <v/>
      </c>
      <c r="F38" s="12" t="str" cm="1">
        <f t="array" ref="F38">IFERROR(IF(E38 = "Valuation", 0, INDEX(TransTable[Amount], SMALL( IF( 'Fund Analysis'!$D$6 = TransTable[Fund Name], ROW( TransTable[Fund Name]) - ROW( 'Transaction List'!$B$10) + 1), C37))), IFERROR(IF( C37-1 = COUNTIF(TransTable[Fund Name], 'Fund Analysis'!$D$6), VLOOKUP( $D$6, InvestTable[], MATCH( "Expected Valuation", InvestTable[#Headers], 0), FALSE), ""), ""))</f>
        <v/>
      </c>
      <c r="G38" s="13" t="str">
        <f>IFERROR(IF(C37-1 = COUNTIF(TransTable[Fund Name], 'Fund Analysis'!$D$6), XIRR($F$11:F38, $D$11:D38), ""), "")</f>
        <v/>
      </c>
      <c r="H38" s="13" t="str">
        <f>IFERROR(IF(C37-1 = COUNTIF(TransTable[Fund Name], 'Fund Analysis'!$D$6), MIRR($F$11:F38, 0, VLOOKUP($D$6, InvestTable[], 10, FALSE)), ""), "")</f>
        <v/>
      </c>
      <c r="I38" s="23" t="str">
        <f t="shared" si="1"/>
        <v/>
      </c>
    </row>
    <row r="39" spans="2:9" x14ac:dyDescent="0.2">
      <c r="B39" s="22"/>
      <c r="C39" s="20" t="str">
        <f t="shared" si="2"/>
        <v/>
      </c>
      <c r="D39" s="10" t="str" cm="1">
        <f t="array" ref="D39">IFERROR(INDEX(TransTable[Date], SMALL( IF( 'Fund Analysis'!$D$6 = TransTable[Fund Name], ROW( TransTable[Fund Name]) - ROW( 'Transaction List'!$B$10) + 1), 'Fund Analysis'!C38)), IFERROR(IF( C38-1 = COUNTIF(TransTable[Fund Name], 'Fund Analysis'!$D$6), MAX( IF( TransTable[Fund Name] = 'Fund Analysis'!$D$6, TransTable[Date])), ""), ""))</f>
        <v/>
      </c>
      <c r="E39" s="11" t="str" cm="1">
        <f t="array" ref="E39">IFERROR(INDEX(TransTable[Transaction Type], SMALL( IF( 'Fund Analysis'!$D$6 = TransTable[Fund Name], ROW( TransTable[Fund Name]) - ROW( 'Transaction List'!$B$10) + 1), C38)), IFERROR(IF( C38-1 = COUNTIF(TransTable[Fund Name], 'Fund Analysis'!$D$6), "Current Value", ""), ""))</f>
        <v/>
      </c>
      <c r="F39" s="12" t="str" cm="1">
        <f t="array" ref="F39">IFERROR(IF(E39 = "Valuation", 0, INDEX(TransTable[Amount], SMALL( IF( 'Fund Analysis'!$D$6 = TransTable[Fund Name], ROW( TransTable[Fund Name]) - ROW( 'Transaction List'!$B$10) + 1), C38))), IFERROR(IF( C38-1 = COUNTIF(TransTable[Fund Name], 'Fund Analysis'!$D$6), VLOOKUP( $D$6, InvestTable[], MATCH( "Expected Valuation", InvestTable[#Headers], 0), FALSE), ""), ""))</f>
        <v/>
      </c>
      <c r="G39" s="13" t="str">
        <f>IFERROR(IF(C38-1 = COUNTIF(TransTable[Fund Name], 'Fund Analysis'!$D$6), XIRR($F$11:F39, $D$11:D39), ""), "")</f>
        <v/>
      </c>
      <c r="H39" s="13" t="str">
        <f>IFERROR(IF(C38-1 = COUNTIF(TransTable[Fund Name], 'Fund Analysis'!$D$6), MIRR($F$11:F39, 0, VLOOKUP($D$6, InvestTable[], 10, FALSE)), ""), "")</f>
        <v/>
      </c>
      <c r="I39" s="23" t="str">
        <f t="shared" si="1"/>
        <v/>
      </c>
    </row>
    <row r="40" spans="2:9" x14ac:dyDescent="0.2">
      <c r="B40" s="22"/>
      <c r="C40" s="20" t="str">
        <f t="shared" si="2"/>
        <v/>
      </c>
      <c r="D40" s="10" t="str" cm="1">
        <f t="array" ref="D40">IFERROR(INDEX(TransTable[Date], SMALL( IF( 'Fund Analysis'!$D$6 = TransTable[Fund Name], ROW( TransTable[Fund Name]) - ROW( 'Transaction List'!$B$10) + 1), 'Fund Analysis'!C39)), IFERROR(IF( C39-1 = COUNTIF(TransTable[Fund Name], 'Fund Analysis'!$D$6), MAX( IF( TransTable[Fund Name] = 'Fund Analysis'!$D$6, TransTable[Date])), ""), ""))</f>
        <v/>
      </c>
      <c r="E40" s="11" t="str" cm="1">
        <f t="array" ref="E40">IFERROR(INDEX(TransTable[Transaction Type], SMALL( IF( 'Fund Analysis'!$D$6 = TransTable[Fund Name], ROW( TransTable[Fund Name]) - ROW( 'Transaction List'!$B$10) + 1), C39)), IFERROR(IF( C39-1 = COUNTIF(TransTable[Fund Name], 'Fund Analysis'!$D$6), "Current Value", ""), ""))</f>
        <v/>
      </c>
      <c r="F40" s="12" t="str" cm="1">
        <f t="array" ref="F40">IFERROR(IF(E40 = "Valuation", 0, INDEX(TransTable[Amount], SMALL( IF( 'Fund Analysis'!$D$6 = TransTable[Fund Name], ROW( TransTable[Fund Name]) - ROW( 'Transaction List'!$B$10) + 1), C39))), IFERROR(IF( C39-1 = COUNTIF(TransTable[Fund Name], 'Fund Analysis'!$D$6), VLOOKUP( $D$6, InvestTable[], MATCH( "Expected Valuation", InvestTable[#Headers], 0), FALSE), ""), ""))</f>
        <v/>
      </c>
      <c r="G40" s="13" t="str">
        <f>IFERROR(IF(C39-1 = COUNTIF(TransTable[Fund Name], 'Fund Analysis'!$D$6), XIRR($F$11:F40, $D$11:D40), ""), "")</f>
        <v/>
      </c>
      <c r="H40" s="13" t="str">
        <f>IFERROR(IF(C39-1 = COUNTIF(TransTable[Fund Name], 'Fund Analysis'!$D$6), MIRR($F$11:F40, 0, VLOOKUP($D$6, InvestTable[], 10, FALSE)), ""), "")</f>
        <v/>
      </c>
      <c r="I40" s="23" t="str">
        <f t="shared" si="1"/>
        <v/>
      </c>
    </row>
    <row r="41" spans="2:9" x14ac:dyDescent="0.2">
      <c r="B41" s="22"/>
      <c r="C41" s="20" t="str">
        <f t="shared" si="2"/>
        <v/>
      </c>
      <c r="D41" s="10" t="str" cm="1">
        <f t="array" ref="D41">IFERROR(INDEX(TransTable[Date], SMALL( IF( 'Fund Analysis'!$D$6 = TransTable[Fund Name], ROW( TransTable[Fund Name]) - ROW( 'Transaction List'!$B$10) + 1), 'Fund Analysis'!C40)), IFERROR(IF( C40-1 = COUNTIF(TransTable[Fund Name], 'Fund Analysis'!$D$6), MAX( IF( TransTable[Fund Name] = 'Fund Analysis'!$D$6, TransTable[Date])), ""), ""))</f>
        <v/>
      </c>
      <c r="E41" s="11" t="str" cm="1">
        <f t="array" ref="E41">IFERROR(INDEX(TransTable[Transaction Type], SMALL( IF( 'Fund Analysis'!$D$6 = TransTable[Fund Name], ROW( TransTable[Fund Name]) - ROW( 'Transaction List'!$B$10) + 1), C40)), IFERROR(IF( C40-1 = COUNTIF(TransTable[Fund Name], 'Fund Analysis'!$D$6), "Current Value", ""), ""))</f>
        <v/>
      </c>
      <c r="F41" s="12" t="str" cm="1">
        <f t="array" ref="F41">IFERROR(IF(E41 = "Valuation", 0, INDEX(TransTable[Amount], SMALL( IF( 'Fund Analysis'!$D$6 = TransTable[Fund Name], ROW( TransTable[Fund Name]) - ROW( 'Transaction List'!$B$10) + 1), C40))), IFERROR(IF( C40-1 = COUNTIF(TransTable[Fund Name], 'Fund Analysis'!$D$6), VLOOKUP( $D$6, InvestTable[], MATCH( "Expected Valuation", InvestTable[#Headers], 0), FALSE), ""), ""))</f>
        <v/>
      </c>
      <c r="G41" s="13" t="str">
        <f>IFERROR(IF(C40-1 = COUNTIF(TransTable[Fund Name], 'Fund Analysis'!$D$6), XIRR($F$11:F41, $D$11:D41), ""), "")</f>
        <v/>
      </c>
      <c r="H41" s="13" t="str">
        <f>IFERROR(IF(C40-1 = COUNTIF(TransTable[Fund Name], 'Fund Analysis'!$D$6), MIRR($F$11:F41, 0, VLOOKUP($D$6, InvestTable[], 10, FALSE)), ""), "")</f>
        <v/>
      </c>
      <c r="I41" s="23" t="str">
        <f t="shared" si="1"/>
        <v/>
      </c>
    </row>
    <row r="42" spans="2:9" x14ac:dyDescent="0.2">
      <c r="B42" s="22"/>
      <c r="C42" s="20" t="str">
        <f t="shared" si="2"/>
        <v/>
      </c>
      <c r="D42" s="10" t="str" cm="1">
        <f t="array" ref="D42">IFERROR(INDEX(TransTable[Date], SMALL( IF( 'Fund Analysis'!$D$6 = TransTable[Fund Name], ROW( TransTable[Fund Name]) - ROW( 'Transaction List'!$B$10) + 1), 'Fund Analysis'!C41)), IFERROR(IF( C41-1 = COUNTIF(TransTable[Fund Name], 'Fund Analysis'!$D$6), MAX( IF( TransTable[Fund Name] = 'Fund Analysis'!$D$6, TransTable[Date])), ""), ""))</f>
        <v/>
      </c>
      <c r="E42" s="11" t="str" cm="1">
        <f t="array" ref="E42">IFERROR(INDEX(TransTable[Transaction Type], SMALL( IF( 'Fund Analysis'!$D$6 = TransTable[Fund Name], ROW( TransTable[Fund Name]) - ROW( 'Transaction List'!$B$10) + 1), C41)), IFERROR(IF( C41-1 = COUNTIF(TransTable[Fund Name], 'Fund Analysis'!$D$6), "Current Value", ""), ""))</f>
        <v/>
      </c>
      <c r="F42" s="12" t="str" cm="1">
        <f t="array" ref="F42">IFERROR(IF(E42 = "Valuation", 0, INDEX(TransTable[Amount], SMALL( IF( 'Fund Analysis'!$D$6 = TransTable[Fund Name], ROW( TransTable[Fund Name]) - ROW( 'Transaction List'!$B$10) + 1), C41))), IFERROR(IF( C41-1 = COUNTIF(TransTable[Fund Name], 'Fund Analysis'!$D$6), VLOOKUP( $D$6, InvestTable[], MATCH( "Expected Valuation", InvestTable[#Headers], 0), FALSE), ""), ""))</f>
        <v/>
      </c>
      <c r="G42" s="13" t="str">
        <f>IFERROR(IF(C41-1 = COUNTIF(TransTable[Fund Name], 'Fund Analysis'!$D$6), XIRR($F$11:F42, $D$11:D42), ""), "")</f>
        <v/>
      </c>
      <c r="H42" s="13" t="str">
        <f>IFERROR(IF(C41-1 = COUNTIF(TransTable[Fund Name], 'Fund Analysis'!$D$6), MIRR($F$11:F42, 0, VLOOKUP($D$6, InvestTable[], 10, FALSE)), ""), "")</f>
        <v/>
      </c>
      <c r="I42" s="23" t="str">
        <f t="shared" si="1"/>
        <v/>
      </c>
    </row>
    <row r="43" spans="2:9" x14ac:dyDescent="0.2">
      <c r="B43" s="22"/>
      <c r="C43" s="20" t="str">
        <f t="shared" si="2"/>
        <v/>
      </c>
      <c r="D43" s="10" t="str" cm="1">
        <f t="array" ref="D43">IFERROR(INDEX(TransTable[Date], SMALL( IF( 'Fund Analysis'!$D$6 = TransTable[Fund Name], ROW( TransTable[Fund Name]) - ROW( 'Transaction List'!$B$10) + 1), 'Fund Analysis'!C42)), IFERROR(IF( C42-1 = COUNTIF(TransTable[Fund Name], 'Fund Analysis'!$D$6), MAX( IF( TransTable[Fund Name] = 'Fund Analysis'!$D$6, TransTable[Date])), ""), ""))</f>
        <v/>
      </c>
      <c r="E43" s="11" t="str" cm="1">
        <f t="array" ref="E43">IFERROR(INDEX(TransTable[Transaction Type], SMALL( IF( 'Fund Analysis'!$D$6 = TransTable[Fund Name], ROW( TransTable[Fund Name]) - ROW( 'Transaction List'!$B$10) + 1), C42)), IFERROR(IF( C42-1 = COUNTIF(TransTable[Fund Name], 'Fund Analysis'!$D$6), "Current Value", ""), ""))</f>
        <v/>
      </c>
      <c r="F43" s="12" t="str" cm="1">
        <f t="array" ref="F43">IFERROR(IF(E43 = "Valuation", 0, INDEX(TransTable[Amount], SMALL( IF( 'Fund Analysis'!$D$6 = TransTable[Fund Name], ROW( TransTable[Fund Name]) - ROW( 'Transaction List'!$B$10) + 1), C42))), IFERROR(IF( C42-1 = COUNTIF(TransTable[Fund Name], 'Fund Analysis'!$D$6), VLOOKUP( $D$6, InvestTable[], MATCH( "Expected Valuation", InvestTable[#Headers], 0), FALSE), ""), ""))</f>
        <v/>
      </c>
      <c r="G43" s="13" t="str">
        <f>IFERROR(IF(C42-1 = COUNTIF(TransTable[Fund Name], 'Fund Analysis'!$D$6), XIRR($F$11:F43, $D$11:D43), ""), "")</f>
        <v/>
      </c>
      <c r="H43" s="13" t="str">
        <f>IFERROR(IF(C42-1 = COUNTIF(TransTable[Fund Name], 'Fund Analysis'!$D$6), MIRR($F$11:F43, 0, VLOOKUP($D$6, InvestTable[], 10, FALSE)), ""), "")</f>
        <v/>
      </c>
      <c r="I43" s="23" t="str">
        <f t="shared" si="1"/>
        <v/>
      </c>
    </row>
    <row r="44" spans="2:9" x14ac:dyDescent="0.2">
      <c r="B44" s="22"/>
      <c r="C44" s="20" t="str">
        <f t="shared" si="2"/>
        <v/>
      </c>
      <c r="D44" s="10" t="str" cm="1">
        <f t="array" ref="D44">IFERROR(INDEX(TransTable[Date], SMALL( IF( 'Fund Analysis'!$D$6 = TransTable[Fund Name], ROW( TransTable[Fund Name]) - ROW( 'Transaction List'!$B$10) + 1), 'Fund Analysis'!C43)), IFERROR(IF( C43-1 = COUNTIF(TransTable[Fund Name], 'Fund Analysis'!$D$6), MAX( IF( TransTable[Fund Name] = 'Fund Analysis'!$D$6, TransTable[Date])), ""), ""))</f>
        <v/>
      </c>
      <c r="E44" s="11" t="str" cm="1">
        <f t="array" ref="E44">IFERROR(INDEX(TransTable[Transaction Type], SMALL( IF( 'Fund Analysis'!$D$6 = TransTable[Fund Name], ROW( TransTable[Fund Name]) - ROW( 'Transaction List'!$B$10) + 1), C43)), IFERROR(IF( C43-1 = COUNTIF(TransTable[Fund Name], 'Fund Analysis'!$D$6), "Current Value", ""), ""))</f>
        <v/>
      </c>
      <c r="F44" s="12" t="str" cm="1">
        <f t="array" ref="F44">IFERROR(IF(E44 = "Valuation", 0, INDEX(TransTable[Amount], SMALL( IF( 'Fund Analysis'!$D$6 = TransTable[Fund Name], ROW( TransTable[Fund Name]) - ROW( 'Transaction List'!$B$10) + 1), C43))), IFERROR(IF( C43-1 = COUNTIF(TransTable[Fund Name], 'Fund Analysis'!$D$6), VLOOKUP( $D$6, InvestTable[], MATCH( "Expected Valuation", InvestTable[#Headers], 0), FALSE), ""), ""))</f>
        <v/>
      </c>
      <c r="G44" s="13" t="str">
        <f>IFERROR(IF(C43-1 = COUNTIF(TransTable[Fund Name], 'Fund Analysis'!$D$6), XIRR($F$11:F44, $D$11:D44), ""), "")</f>
        <v/>
      </c>
      <c r="H44" s="13" t="str">
        <f>IFERROR(IF(C43-1 = COUNTIF(TransTable[Fund Name], 'Fund Analysis'!$D$6), MIRR($F$11:F44, 0, VLOOKUP($D$6, InvestTable[], 10, FALSE)), ""), "")</f>
        <v/>
      </c>
      <c r="I44" s="23" t="str">
        <f t="shared" si="1"/>
        <v/>
      </c>
    </row>
    <row r="45" spans="2:9" x14ac:dyDescent="0.2">
      <c r="B45" s="22"/>
      <c r="C45" s="20" t="str">
        <f t="shared" si="2"/>
        <v/>
      </c>
      <c r="D45" s="10" t="str" cm="1">
        <f t="array" ref="D45">IFERROR(INDEX(TransTable[Date], SMALL( IF( 'Fund Analysis'!$D$6 = TransTable[Fund Name], ROW( TransTable[Fund Name]) - ROW( 'Transaction List'!$B$10) + 1), 'Fund Analysis'!C44)), IFERROR(IF( C44-1 = COUNTIF(TransTable[Fund Name], 'Fund Analysis'!$D$6), MAX( IF( TransTable[Fund Name] = 'Fund Analysis'!$D$6, TransTable[Date])), ""), ""))</f>
        <v/>
      </c>
      <c r="E45" s="11" t="str" cm="1">
        <f t="array" ref="E45">IFERROR(INDEX(TransTable[Transaction Type], SMALL( IF( 'Fund Analysis'!$D$6 = TransTable[Fund Name], ROW( TransTable[Fund Name]) - ROW( 'Transaction List'!$B$10) + 1), C44)), IFERROR(IF( C44-1 = COUNTIF(TransTable[Fund Name], 'Fund Analysis'!$D$6), "Current Value", ""), ""))</f>
        <v/>
      </c>
      <c r="F45" s="12" t="str" cm="1">
        <f t="array" ref="F45">IFERROR(IF(E45 = "Valuation", 0, INDEX(TransTable[Amount], SMALL( IF( 'Fund Analysis'!$D$6 = TransTable[Fund Name], ROW( TransTable[Fund Name]) - ROW( 'Transaction List'!$B$10) + 1), C44))), IFERROR(IF( C44-1 = COUNTIF(TransTable[Fund Name], 'Fund Analysis'!$D$6), VLOOKUP( $D$6, InvestTable[], MATCH( "Expected Valuation", InvestTable[#Headers], 0), FALSE), ""), ""))</f>
        <v/>
      </c>
      <c r="G45" s="13" t="str">
        <f>IFERROR(IF(C44-1 = COUNTIF(TransTable[Fund Name], 'Fund Analysis'!$D$6), XIRR($F$11:F45, $D$11:D45), ""), "")</f>
        <v/>
      </c>
      <c r="H45" s="13" t="str">
        <f>IFERROR(IF(C44-1 = COUNTIF(TransTable[Fund Name], 'Fund Analysis'!$D$6), MIRR($F$11:F45, 0, VLOOKUP($D$6, InvestTable[], 10, FALSE)), ""), "")</f>
        <v/>
      </c>
      <c r="I45" s="23" t="str">
        <f t="shared" si="1"/>
        <v/>
      </c>
    </row>
    <row r="46" spans="2:9" x14ac:dyDescent="0.2">
      <c r="B46" s="22"/>
      <c r="C46" s="20" t="str">
        <f t="shared" si="2"/>
        <v/>
      </c>
      <c r="D46" s="10" t="str" cm="1">
        <f t="array" ref="D46">IFERROR(INDEX(TransTable[Date], SMALL( IF( 'Fund Analysis'!$D$6 = TransTable[Fund Name], ROW( TransTable[Fund Name]) - ROW( 'Transaction List'!$B$10) + 1), 'Fund Analysis'!C45)), IFERROR(IF( C45-1 = COUNTIF(TransTable[Fund Name], 'Fund Analysis'!$D$6), MAX( IF( TransTable[Fund Name] = 'Fund Analysis'!$D$6, TransTable[Date])), ""), ""))</f>
        <v/>
      </c>
      <c r="E46" s="11" t="str" cm="1">
        <f t="array" ref="E46">IFERROR(INDEX(TransTable[Transaction Type], SMALL( IF( 'Fund Analysis'!$D$6 = TransTable[Fund Name], ROW( TransTable[Fund Name]) - ROW( 'Transaction List'!$B$10) + 1), C45)), IFERROR(IF( C45-1 = COUNTIF(TransTable[Fund Name], 'Fund Analysis'!$D$6), "Current Value", ""), ""))</f>
        <v/>
      </c>
      <c r="F46" s="12" t="str" cm="1">
        <f t="array" ref="F46">IFERROR(IF(E46 = "Valuation", 0, INDEX(TransTable[Amount], SMALL( IF( 'Fund Analysis'!$D$6 = TransTable[Fund Name], ROW( TransTable[Fund Name]) - ROW( 'Transaction List'!$B$10) + 1), C45))), IFERROR(IF( C45-1 = COUNTIF(TransTable[Fund Name], 'Fund Analysis'!$D$6), VLOOKUP( $D$6, InvestTable[], MATCH( "Expected Valuation", InvestTable[#Headers], 0), FALSE), ""), ""))</f>
        <v/>
      </c>
      <c r="G46" s="13" t="str">
        <f>IFERROR(IF(C45-1 = COUNTIF(TransTable[Fund Name], 'Fund Analysis'!$D$6), XIRR($F$11:F46, $D$11:D46), ""), "")</f>
        <v/>
      </c>
      <c r="H46" s="13" t="str">
        <f>IFERROR(IF(C45-1 = COUNTIF(TransTable[Fund Name], 'Fund Analysis'!$D$6), MIRR($F$11:F46, 0, VLOOKUP($D$6, InvestTable[], 10, FALSE)), ""), "")</f>
        <v/>
      </c>
      <c r="I46" s="23" t="str">
        <f t="shared" si="1"/>
        <v/>
      </c>
    </row>
    <row r="47" spans="2:9" x14ac:dyDescent="0.2">
      <c r="B47" s="22"/>
      <c r="C47" s="20" t="str">
        <f t="shared" si="2"/>
        <v/>
      </c>
      <c r="D47" s="10" t="str" cm="1">
        <f t="array" ref="D47">IFERROR(INDEX(TransTable[Date], SMALL( IF( 'Fund Analysis'!$D$6 = TransTable[Fund Name], ROW( TransTable[Fund Name]) - ROW( 'Transaction List'!$B$10) + 1), 'Fund Analysis'!C46)), IFERROR(IF( C46-1 = COUNTIF(TransTable[Fund Name], 'Fund Analysis'!$D$6), MAX( IF( TransTable[Fund Name] = 'Fund Analysis'!$D$6, TransTable[Date])), ""), ""))</f>
        <v/>
      </c>
      <c r="E47" s="11" t="str" cm="1">
        <f t="array" ref="E47">IFERROR(INDEX(TransTable[Transaction Type], SMALL( IF( 'Fund Analysis'!$D$6 = TransTable[Fund Name], ROW( TransTable[Fund Name]) - ROW( 'Transaction List'!$B$10) + 1), C46)), IFERROR(IF( C46-1 = COUNTIF(TransTable[Fund Name], 'Fund Analysis'!$D$6), "Current Value", ""), ""))</f>
        <v/>
      </c>
      <c r="F47" s="12" t="str" cm="1">
        <f t="array" ref="F47">IFERROR(IF(E47 = "Valuation", 0, INDEX(TransTable[Amount], SMALL( IF( 'Fund Analysis'!$D$6 = TransTable[Fund Name], ROW( TransTable[Fund Name]) - ROW( 'Transaction List'!$B$10) + 1), C46))), IFERROR(IF( C46-1 = COUNTIF(TransTable[Fund Name], 'Fund Analysis'!$D$6), VLOOKUP( $D$6, InvestTable[], MATCH( "Expected Valuation", InvestTable[#Headers], 0), FALSE), ""), ""))</f>
        <v/>
      </c>
      <c r="G47" s="13" t="str">
        <f>IFERROR(IF(C46-1 = COUNTIF(TransTable[Fund Name], 'Fund Analysis'!$D$6), XIRR($F$11:F47, $D$11:D47), ""), "")</f>
        <v/>
      </c>
      <c r="H47" s="13" t="str">
        <f>IFERROR(IF(C46-1 = COUNTIF(TransTable[Fund Name], 'Fund Analysis'!$D$6), MIRR($F$11:F47, 0, VLOOKUP($D$6, InvestTable[], 10, FALSE)), ""), "")</f>
        <v/>
      </c>
      <c r="I47" s="23" t="str">
        <f t="shared" si="1"/>
        <v/>
      </c>
    </row>
    <row r="48" spans="2:9" x14ac:dyDescent="0.2">
      <c r="B48" s="22"/>
      <c r="C48" s="20" t="str">
        <f t="shared" si="2"/>
        <v/>
      </c>
      <c r="D48" s="10" t="str" cm="1">
        <f t="array" ref="D48">IFERROR(INDEX(TransTable[Date], SMALL( IF( 'Fund Analysis'!$D$6 = TransTable[Fund Name], ROW( TransTable[Fund Name]) - ROW( 'Transaction List'!$B$10) + 1), 'Fund Analysis'!C47)), IFERROR(IF( C47-1 = COUNTIF(TransTable[Fund Name], 'Fund Analysis'!$D$6), MAX( IF( TransTable[Fund Name] = 'Fund Analysis'!$D$6, TransTable[Date])), ""), ""))</f>
        <v/>
      </c>
      <c r="E48" s="11" t="str" cm="1">
        <f t="array" ref="E48">IFERROR(INDEX(TransTable[Transaction Type], SMALL( IF( 'Fund Analysis'!$D$6 = TransTable[Fund Name], ROW( TransTable[Fund Name]) - ROW( 'Transaction List'!$B$10) + 1), C47)), IFERROR(IF( C47-1 = COUNTIF(TransTable[Fund Name], 'Fund Analysis'!$D$6), "Current Value", ""), ""))</f>
        <v/>
      </c>
      <c r="F48" s="12" t="str" cm="1">
        <f t="array" ref="F48">IFERROR(IF(E48 = "Valuation", 0, INDEX(TransTable[Amount], SMALL( IF( 'Fund Analysis'!$D$6 = TransTable[Fund Name], ROW( TransTable[Fund Name]) - ROW( 'Transaction List'!$B$10) + 1), C47))), IFERROR(IF( C47-1 = COUNTIF(TransTable[Fund Name], 'Fund Analysis'!$D$6), VLOOKUP( $D$6, InvestTable[], MATCH( "Expected Valuation", InvestTable[#Headers], 0), FALSE), ""), ""))</f>
        <v/>
      </c>
      <c r="G48" s="13" t="str">
        <f>IFERROR(IF(C47-1 = COUNTIF(TransTable[Fund Name], 'Fund Analysis'!$D$6), XIRR($F$11:F48, $D$11:D48), ""), "")</f>
        <v/>
      </c>
      <c r="H48" s="13" t="str">
        <f>IFERROR(IF(C47-1 = COUNTIF(TransTable[Fund Name], 'Fund Analysis'!$D$6), MIRR($F$11:F48, 0, VLOOKUP($D$6, InvestTable[], 10, FALSE)), ""), "")</f>
        <v/>
      </c>
      <c r="I48" s="23" t="str">
        <f t="shared" si="1"/>
        <v/>
      </c>
    </row>
    <row r="49" spans="2:9" x14ac:dyDescent="0.2">
      <c r="B49" s="22"/>
      <c r="C49" s="20" t="str">
        <f t="shared" si="2"/>
        <v/>
      </c>
      <c r="D49" s="10" t="str" cm="1">
        <f t="array" ref="D49">IFERROR(INDEX(TransTable[Date], SMALL( IF( 'Fund Analysis'!$D$6 = TransTable[Fund Name], ROW( TransTable[Fund Name]) - ROW( 'Transaction List'!$B$10) + 1), 'Fund Analysis'!C48)), IFERROR(IF( C48-1 = COUNTIF(TransTable[Fund Name], 'Fund Analysis'!$D$6), MAX( IF( TransTable[Fund Name] = 'Fund Analysis'!$D$6, TransTable[Date])), ""), ""))</f>
        <v/>
      </c>
      <c r="E49" s="11" t="str" cm="1">
        <f t="array" ref="E49">IFERROR(INDEX(TransTable[Transaction Type], SMALL( IF( 'Fund Analysis'!$D$6 = TransTable[Fund Name], ROW( TransTable[Fund Name]) - ROW( 'Transaction List'!$B$10) + 1), C48)), IFERROR(IF( C48-1 = COUNTIF(TransTable[Fund Name], 'Fund Analysis'!$D$6), "Current Value", ""), ""))</f>
        <v/>
      </c>
      <c r="F49" s="12" t="str" cm="1">
        <f t="array" ref="F49">IFERROR(IF(E49 = "Valuation", 0, INDEX(TransTable[Amount], SMALL( IF( 'Fund Analysis'!$D$6 = TransTable[Fund Name], ROW( TransTable[Fund Name]) - ROW( 'Transaction List'!$B$10) + 1), C48))), IFERROR(IF( C48-1 = COUNTIF(TransTable[Fund Name], 'Fund Analysis'!$D$6), VLOOKUP( $D$6, InvestTable[], MATCH( "Expected Valuation", InvestTable[#Headers], 0), FALSE), ""), ""))</f>
        <v/>
      </c>
      <c r="G49" s="13" t="str">
        <f>IFERROR(IF(C48-1 = COUNTIF(TransTable[Fund Name], 'Fund Analysis'!$D$6), XIRR($F$11:F49, $D$11:D49), ""), "")</f>
        <v/>
      </c>
      <c r="H49" s="13" t="str">
        <f>IFERROR(IF(C48-1 = COUNTIF(TransTable[Fund Name], 'Fund Analysis'!$D$6), MIRR($F$11:F49, 0, VLOOKUP($D$6, InvestTable[], 10, FALSE)), ""), "")</f>
        <v/>
      </c>
      <c r="I49" s="23" t="str">
        <f t="shared" si="1"/>
        <v/>
      </c>
    </row>
    <row r="50" spans="2:9" x14ac:dyDescent="0.2">
      <c r="B50" s="22"/>
      <c r="C50" s="20" t="str">
        <f t="shared" si="2"/>
        <v/>
      </c>
      <c r="D50" s="10" t="str" cm="1">
        <f t="array" ref="D50">IFERROR(INDEX(TransTable[Date], SMALL( IF( 'Fund Analysis'!$D$6 = TransTable[Fund Name], ROW( TransTable[Fund Name]) - ROW( 'Transaction List'!$B$10) + 1), 'Fund Analysis'!C49)), IFERROR(IF( C49-1 = COUNTIF(TransTable[Fund Name], 'Fund Analysis'!$D$6), MAX( IF( TransTable[Fund Name] = 'Fund Analysis'!$D$6, TransTable[Date])), ""), ""))</f>
        <v/>
      </c>
      <c r="E50" s="11" t="str" cm="1">
        <f t="array" ref="E50">IFERROR(INDEX(TransTable[Transaction Type], SMALL( IF( 'Fund Analysis'!$D$6 = TransTable[Fund Name], ROW( TransTable[Fund Name]) - ROW( 'Transaction List'!$B$10) + 1), C49)), IFERROR(IF( C49-1 = COUNTIF(TransTable[Fund Name], 'Fund Analysis'!$D$6), "Current Value", ""), ""))</f>
        <v/>
      </c>
      <c r="F50" s="12" t="str" cm="1">
        <f t="array" ref="F50">IFERROR(IF(E50 = "Valuation", 0, INDEX(TransTable[Amount], SMALL( IF( 'Fund Analysis'!$D$6 = TransTable[Fund Name], ROW( TransTable[Fund Name]) - ROW( 'Transaction List'!$B$10) + 1), C49))), IFERROR(IF( C49-1 = COUNTIF(TransTable[Fund Name], 'Fund Analysis'!$D$6), VLOOKUP( $D$6, InvestTable[], MATCH( "Expected Valuation", InvestTable[#Headers], 0), FALSE), ""), ""))</f>
        <v/>
      </c>
      <c r="G50" s="13" t="str">
        <f>IFERROR(IF(C49-1 = COUNTIF(TransTable[Fund Name], 'Fund Analysis'!$D$6), XIRR($F$11:F50, $D$11:D50), ""), "")</f>
        <v/>
      </c>
      <c r="H50" s="13" t="str">
        <f>IFERROR(IF(C49-1 = COUNTIF(TransTable[Fund Name], 'Fund Analysis'!$D$6), MIRR($F$11:F50, 0, VLOOKUP($D$6, InvestTable[], 10, FALSE)), ""), "")</f>
        <v/>
      </c>
      <c r="I50" s="23" t="str">
        <f t="shared" si="1"/>
        <v/>
      </c>
    </row>
    <row r="51" spans="2:9" x14ac:dyDescent="0.2">
      <c r="B51" s="22"/>
      <c r="C51" s="20" t="str">
        <f t="shared" si="2"/>
        <v/>
      </c>
      <c r="D51" s="10" t="str" cm="1">
        <f t="array" ref="D51">IFERROR(INDEX(TransTable[Date], SMALL( IF( 'Fund Analysis'!$D$6 = TransTable[Fund Name], ROW( TransTable[Fund Name]) - ROW( 'Transaction List'!$B$10) + 1), 'Fund Analysis'!C50)), IFERROR(IF( C50-1 = COUNTIF(TransTable[Fund Name], 'Fund Analysis'!$D$6), MAX( IF( TransTable[Fund Name] = 'Fund Analysis'!$D$6, TransTable[Date])), ""), ""))</f>
        <v/>
      </c>
      <c r="E51" s="11" t="str" cm="1">
        <f t="array" ref="E51">IFERROR(INDEX(TransTable[Transaction Type], SMALL( IF( 'Fund Analysis'!$D$6 = TransTable[Fund Name], ROW( TransTable[Fund Name]) - ROW( 'Transaction List'!$B$10) + 1), C50)), IFERROR(IF( C50-1 = COUNTIF(TransTable[Fund Name], 'Fund Analysis'!$D$6), "Current Value", ""), ""))</f>
        <v/>
      </c>
      <c r="F51" s="12" t="str" cm="1">
        <f t="array" ref="F51">IFERROR(IF(E51 = "Valuation", 0, INDEX(TransTable[Amount], SMALL( IF( 'Fund Analysis'!$D$6 = TransTable[Fund Name], ROW( TransTable[Fund Name]) - ROW( 'Transaction List'!$B$10) + 1), C50))), IFERROR(IF( C50-1 = COUNTIF(TransTable[Fund Name], 'Fund Analysis'!$D$6), VLOOKUP( $D$6, InvestTable[], MATCH( "Expected Valuation", InvestTable[#Headers], 0), FALSE), ""), ""))</f>
        <v/>
      </c>
      <c r="G51" s="13" t="str">
        <f>IFERROR(IF(C50-1 = COUNTIF(TransTable[Fund Name], 'Fund Analysis'!$D$6), XIRR($F$11:F51, $D$11:D51), ""), "")</f>
        <v/>
      </c>
      <c r="H51" s="13" t="str">
        <f>IFERROR(IF(C50-1 = COUNTIF(TransTable[Fund Name], 'Fund Analysis'!$D$6), MIRR($F$11:F51, 0, VLOOKUP($D$6, InvestTable[], 10, FALSE)), ""), "")</f>
        <v/>
      </c>
      <c r="I51" s="23" t="str">
        <f t="shared" si="1"/>
        <v/>
      </c>
    </row>
    <row r="52" spans="2:9" x14ac:dyDescent="0.2">
      <c r="B52" s="22"/>
      <c r="C52" s="20" t="str">
        <f t="shared" si="2"/>
        <v/>
      </c>
      <c r="D52" s="10" t="str" cm="1">
        <f t="array" ref="D52">IFERROR(INDEX(TransTable[Date], SMALL( IF( 'Fund Analysis'!$D$6 = TransTable[Fund Name], ROW( TransTable[Fund Name]) - ROW( 'Transaction List'!$B$10) + 1), 'Fund Analysis'!C51)), IFERROR(IF( C51-1 = COUNTIF(TransTable[Fund Name], 'Fund Analysis'!$D$6), MAX( IF( TransTable[Fund Name] = 'Fund Analysis'!$D$6, TransTable[Date])), ""), ""))</f>
        <v/>
      </c>
      <c r="E52" s="11" t="str" cm="1">
        <f t="array" ref="E52">IFERROR(INDEX(TransTable[Transaction Type], SMALL( IF( 'Fund Analysis'!$D$6 = TransTable[Fund Name], ROW( TransTable[Fund Name]) - ROW( 'Transaction List'!$B$10) + 1), C51)), IFERROR(IF( C51-1 = COUNTIF(TransTable[Fund Name], 'Fund Analysis'!$D$6), "Current Value", ""), ""))</f>
        <v/>
      </c>
      <c r="F52" s="12" t="str" cm="1">
        <f t="array" ref="F52">IFERROR(IF(E52 = "Valuation", 0, INDEX(TransTable[Amount], SMALL( IF( 'Fund Analysis'!$D$6 = TransTable[Fund Name], ROW( TransTable[Fund Name]) - ROW( 'Transaction List'!$B$10) + 1), C51))), IFERROR(IF( C51-1 = COUNTIF(TransTable[Fund Name], 'Fund Analysis'!$D$6), VLOOKUP( $D$6, InvestTable[], MATCH( "Expected Valuation", InvestTable[#Headers], 0), FALSE), ""), ""))</f>
        <v/>
      </c>
      <c r="G52" s="13" t="str">
        <f>IFERROR(IF(C51-1 = COUNTIF(TransTable[Fund Name], 'Fund Analysis'!$D$6), XIRR($F$11:F52, $D$11:D52), ""), "")</f>
        <v/>
      </c>
      <c r="H52" s="13" t="str">
        <f>IFERROR(IF(C51-1 = COUNTIF(TransTable[Fund Name], 'Fund Analysis'!$D$6), MIRR($F$11:F52, 0, VLOOKUP($D$6, InvestTable[], 10, FALSE)), ""), "")</f>
        <v/>
      </c>
      <c r="I52" s="23" t="str">
        <f t="shared" si="1"/>
        <v/>
      </c>
    </row>
    <row r="53" spans="2:9" x14ac:dyDescent="0.2">
      <c r="B53" s="22"/>
      <c r="C53" s="20" t="str">
        <f t="shared" si="2"/>
        <v/>
      </c>
      <c r="D53" s="10" t="str" cm="1">
        <f t="array" ref="D53">IFERROR(INDEX(TransTable[Date], SMALL( IF( 'Fund Analysis'!$D$6 = TransTable[Fund Name], ROW( TransTable[Fund Name]) - ROW( 'Transaction List'!$B$10) + 1), 'Fund Analysis'!C52)), IFERROR(IF( C52-1 = COUNTIF(TransTable[Fund Name], 'Fund Analysis'!$D$6), MAX( IF( TransTable[Fund Name] = 'Fund Analysis'!$D$6, TransTable[Date])), ""), ""))</f>
        <v/>
      </c>
      <c r="E53" s="11" t="str" cm="1">
        <f t="array" ref="E53">IFERROR(INDEX(TransTable[Transaction Type], SMALL( IF( 'Fund Analysis'!$D$6 = TransTable[Fund Name], ROW( TransTable[Fund Name]) - ROW( 'Transaction List'!$B$10) + 1), C52)), IFERROR(IF( C52-1 = COUNTIF(TransTable[Fund Name], 'Fund Analysis'!$D$6), "Current Value", ""), ""))</f>
        <v/>
      </c>
      <c r="F53" s="12" t="str" cm="1">
        <f t="array" ref="F53">IFERROR(IF(E53 = "Valuation", 0, INDEX(TransTable[Amount], SMALL( IF( 'Fund Analysis'!$D$6 = TransTable[Fund Name], ROW( TransTable[Fund Name]) - ROW( 'Transaction List'!$B$10) + 1), C52))), IFERROR(IF( C52-1 = COUNTIF(TransTable[Fund Name], 'Fund Analysis'!$D$6), VLOOKUP( $D$6, InvestTable[], MATCH( "Expected Valuation", InvestTable[#Headers], 0), FALSE), ""), ""))</f>
        <v/>
      </c>
      <c r="G53" s="13" t="str">
        <f>IFERROR(IF(C52-1 = COUNTIF(TransTable[Fund Name], 'Fund Analysis'!$D$6), XIRR($F$11:F53, $D$11:D53), ""), "")</f>
        <v/>
      </c>
      <c r="H53" s="13" t="str">
        <f>IFERROR(IF(C52-1 = COUNTIF(TransTable[Fund Name], 'Fund Analysis'!$D$6), MIRR($F$11:F53, 0, VLOOKUP($D$6, InvestTable[], 10, FALSE)), ""), "")</f>
        <v/>
      </c>
      <c r="I53" s="23" t="str">
        <f t="shared" si="1"/>
        <v/>
      </c>
    </row>
    <row r="54" spans="2:9" x14ac:dyDescent="0.2">
      <c r="B54" s="22"/>
      <c r="C54" s="20" t="str">
        <f t="shared" si="2"/>
        <v/>
      </c>
      <c r="D54" s="10" t="str" cm="1">
        <f t="array" ref="D54">IFERROR(INDEX(TransTable[Date], SMALL( IF( 'Fund Analysis'!$D$6 = TransTable[Fund Name], ROW( TransTable[Fund Name]) - ROW( 'Transaction List'!$B$10) + 1), 'Fund Analysis'!C53)), IFERROR(IF( C53-1 = COUNTIF(TransTable[Fund Name], 'Fund Analysis'!$D$6), MAX( IF( TransTable[Fund Name] = 'Fund Analysis'!$D$6, TransTable[Date])), ""), ""))</f>
        <v/>
      </c>
      <c r="E54" s="11" t="str" cm="1">
        <f t="array" ref="E54">IFERROR(INDEX(TransTable[Transaction Type], SMALL( IF( 'Fund Analysis'!$D$6 = TransTable[Fund Name], ROW( TransTable[Fund Name]) - ROW( 'Transaction List'!$B$10) + 1), C53)), IFERROR(IF( C53-1 = COUNTIF(TransTable[Fund Name], 'Fund Analysis'!$D$6), "Current Value", ""), ""))</f>
        <v/>
      </c>
      <c r="F54" s="12" t="str" cm="1">
        <f t="array" ref="F54">IFERROR(IF(E54 = "Valuation", 0, INDEX(TransTable[Amount], SMALL( IF( 'Fund Analysis'!$D$6 = TransTable[Fund Name], ROW( TransTable[Fund Name]) - ROW( 'Transaction List'!$B$10) + 1), C53))), IFERROR(IF( C53-1 = COUNTIF(TransTable[Fund Name], 'Fund Analysis'!$D$6), VLOOKUP( $D$6, InvestTable[], MATCH( "Expected Valuation", InvestTable[#Headers], 0), FALSE), ""), ""))</f>
        <v/>
      </c>
      <c r="G54" s="13" t="str">
        <f>IFERROR(IF(C53-1 = COUNTIF(TransTable[Fund Name], 'Fund Analysis'!$D$6), XIRR($F$11:F54, $D$11:D54), ""), "")</f>
        <v/>
      </c>
      <c r="H54" s="13" t="str">
        <f>IFERROR(IF(C53-1 = COUNTIF(TransTable[Fund Name], 'Fund Analysis'!$D$6), MIRR($F$11:F54, 0, VLOOKUP($D$6, InvestTable[], 10, FALSE)), ""), "")</f>
        <v/>
      </c>
      <c r="I54" s="23" t="str">
        <f t="shared" si="1"/>
        <v/>
      </c>
    </row>
    <row r="55" spans="2:9" x14ac:dyDescent="0.2">
      <c r="B55" s="22"/>
      <c r="C55" s="20" t="str">
        <f t="shared" si="2"/>
        <v/>
      </c>
      <c r="D55" s="10" t="str" cm="1">
        <f t="array" ref="D55">IFERROR(INDEX(TransTable[Date], SMALL( IF( 'Fund Analysis'!$D$6 = TransTable[Fund Name], ROW( TransTable[Fund Name]) - ROW( 'Transaction List'!$B$10) + 1), 'Fund Analysis'!C54)), IFERROR(IF( C54-1 = COUNTIF(TransTable[Fund Name], 'Fund Analysis'!$D$6), MAX( IF( TransTable[Fund Name] = 'Fund Analysis'!$D$6, TransTable[Date])), ""), ""))</f>
        <v/>
      </c>
      <c r="E55" s="11" t="str" cm="1">
        <f t="array" ref="E55">IFERROR(INDEX(TransTable[Transaction Type], SMALL( IF( 'Fund Analysis'!$D$6 = TransTable[Fund Name], ROW( TransTable[Fund Name]) - ROW( 'Transaction List'!$B$10) + 1), C54)), IFERROR(IF( C54-1 = COUNTIF(TransTable[Fund Name], 'Fund Analysis'!$D$6), "Current Value", ""), ""))</f>
        <v/>
      </c>
      <c r="F55" s="12" t="str" cm="1">
        <f t="array" ref="F55">IFERROR(IF(E55 = "Valuation", 0, INDEX(TransTable[Amount], SMALL( IF( 'Fund Analysis'!$D$6 = TransTable[Fund Name], ROW( TransTable[Fund Name]) - ROW( 'Transaction List'!$B$10) + 1), C54))), IFERROR(IF( C54-1 = COUNTIF(TransTable[Fund Name], 'Fund Analysis'!$D$6), VLOOKUP( $D$6, InvestTable[], MATCH( "Expected Valuation", InvestTable[#Headers], 0), FALSE), ""), ""))</f>
        <v/>
      </c>
      <c r="G55" s="13" t="str">
        <f>IFERROR(IF(C54-1 = COUNTIF(TransTable[Fund Name], 'Fund Analysis'!$D$6), XIRR($F$11:F55, $D$11:D55), ""), "")</f>
        <v/>
      </c>
      <c r="H55" s="13" t="str">
        <f>IFERROR(IF(C54-1 = COUNTIF(TransTable[Fund Name], 'Fund Analysis'!$D$6), MIRR($F$11:F55, 0, VLOOKUP($D$6, InvestTable[], 10, FALSE)), ""), "")</f>
        <v/>
      </c>
      <c r="I55" s="23" t="str">
        <f t="shared" si="1"/>
        <v/>
      </c>
    </row>
    <row r="56" spans="2:9" x14ac:dyDescent="0.2">
      <c r="B56" s="22"/>
      <c r="C56" s="20" t="str">
        <f t="shared" si="2"/>
        <v/>
      </c>
      <c r="D56" s="10" t="str" cm="1">
        <f t="array" ref="D56">IFERROR(INDEX(TransTable[Date], SMALL( IF( 'Fund Analysis'!$D$6 = TransTable[Fund Name], ROW( TransTable[Fund Name]) - ROW( 'Transaction List'!$B$10) + 1), 'Fund Analysis'!C55)), IFERROR(IF( C55-1 = COUNTIF(TransTable[Fund Name], 'Fund Analysis'!$D$6), MAX( IF( TransTable[Fund Name] = 'Fund Analysis'!$D$6, TransTable[Date])), ""), ""))</f>
        <v/>
      </c>
      <c r="E56" s="11" t="str" cm="1">
        <f t="array" ref="E56">IFERROR(INDEX(TransTable[Transaction Type], SMALL( IF( 'Fund Analysis'!$D$6 = TransTable[Fund Name], ROW( TransTable[Fund Name]) - ROW( 'Transaction List'!$B$10) + 1), C55)), IFERROR(IF( C55-1 = COUNTIF(TransTable[Fund Name], 'Fund Analysis'!$D$6), "Current Value", ""), ""))</f>
        <v/>
      </c>
      <c r="F56" s="12" t="str" cm="1">
        <f t="array" ref="F56">IFERROR(IF(E56 = "Valuation", 0, INDEX(TransTable[Amount], SMALL( IF( 'Fund Analysis'!$D$6 = TransTable[Fund Name], ROW( TransTable[Fund Name]) - ROW( 'Transaction List'!$B$10) + 1), C55))), IFERROR(IF( C55-1 = COUNTIF(TransTable[Fund Name], 'Fund Analysis'!$D$6), VLOOKUP( $D$6, InvestTable[], MATCH( "Expected Valuation", InvestTable[#Headers], 0), FALSE), ""), ""))</f>
        <v/>
      </c>
      <c r="G56" s="13" t="str">
        <f>IFERROR(IF(C55-1 = COUNTIF(TransTable[Fund Name], 'Fund Analysis'!$D$6), XIRR($F$11:F56, $D$11:D56), ""), "")</f>
        <v/>
      </c>
      <c r="H56" s="13" t="str">
        <f>IFERROR(IF(C55-1 = COUNTIF(TransTable[Fund Name], 'Fund Analysis'!$D$6), MIRR($F$11:F56, 0, VLOOKUP($D$6, InvestTable[], 10, FALSE)), ""), "")</f>
        <v/>
      </c>
      <c r="I56" s="23" t="str">
        <f t="shared" si="1"/>
        <v/>
      </c>
    </row>
    <row r="57" spans="2:9" x14ac:dyDescent="0.2">
      <c r="B57" s="22"/>
      <c r="C57" s="20" t="str">
        <f t="shared" si="2"/>
        <v/>
      </c>
      <c r="D57" s="10" t="str" cm="1">
        <f t="array" ref="D57">IFERROR(INDEX(TransTable[Date], SMALL( IF( 'Fund Analysis'!$D$6 = TransTable[Fund Name], ROW( TransTable[Fund Name]) - ROW( 'Transaction List'!$B$10) + 1), 'Fund Analysis'!C56)), IFERROR(IF( C56-1 = COUNTIF(TransTable[Fund Name], 'Fund Analysis'!$D$6), MAX( IF( TransTable[Fund Name] = 'Fund Analysis'!$D$6, TransTable[Date])), ""), ""))</f>
        <v/>
      </c>
      <c r="E57" s="11" t="str" cm="1">
        <f t="array" ref="E57">IFERROR(INDEX(TransTable[Transaction Type], SMALL( IF( 'Fund Analysis'!$D$6 = TransTable[Fund Name], ROW( TransTable[Fund Name]) - ROW( 'Transaction List'!$B$10) + 1), C56)), IFERROR(IF( C56-1 = COUNTIF(TransTable[Fund Name], 'Fund Analysis'!$D$6), "Current Value", ""), ""))</f>
        <v/>
      </c>
      <c r="F57" s="12" t="str" cm="1">
        <f t="array" ref="F57">IFERROR(IF(E57 = "Valuation", 0, INDEX(TransTable[Amount], SMALL( IF( 'Fund Analysis'!$D$6 = TransTable[Fund Name], ROW( TransTable[Fund Name]) - ROW( 'Transaction List'!$B$10) + 1), C56))), IFERROR(IF( C56-1 = COUNTIF(TransTable[Fund Name], 'Fund Analysis'!$D$6), VLOOKUP( $D$6, InvestTable[], MATCH( "Expected Valuation", InvestTable[#Headers], 0), FALSE), ""), ""))</f>
        <v/>
      </c>
      <c r="G57" s="13" t="str">
        <f>IFERROR(IF(C56-1 = COUNTIF(TransTable[Fund Name], 'Fund Analysis'!$D$6), XIRR($F$11:F57, $D$11:D57), ""), "")</f>
        <v/>
      </c>
      <c r="H57" s="13" t="str">
        <f>IFERROR(IF(C56-1 = COUNTIF(TransTable[Fund Name], 'Fund Analysis'!$D$6), MIRR($F$11:F57, 0, VLOOKUP($D$6, InvestTable[], 10, FALSE)), ""), "")</f>
        <v/>
      </c>
      <c r="I57" s="23" t="str">
        <f t="shared" si="1"/>
        <v/>
      </c>
    </row>
    <row r="58" spans="2:9" x14ac:dyDescent="0.2">
      <c r="B58" s="22"/>
      <c r="C58" s="20" t="str">
        <f t="shared" si="2"/>
        <v/>
      </c>
      <c r="D58" s="10" t="str" cm="1">
        <f t="array" ref="D58">IFERROR(INDEX(TransTable[Date], SMALL( IF( 'Fund Analysis'!$D$6 = TransTable[Fund Name], ROW( TransTable[Fund Name]) - ROW( 'Transaction List'!$B$10) + 1), 'Fund Analysis'!C57)), IFERROR(IF( C57-1 = COUNTIF(TransTable[Fund Name], 'Fund Analysis'!$D$6), MAX( IF( TransTable[Fund Name] = 'Fund Analysis'!$D$6, TransTable[Date])), ""), ""))</f>
        <v/>
      </c>
      <c r="E58" s="11" t="str" cm="1">
        <f t="array" ref="E58">IFERROR(INDEX(TransTable[Transaction Type], SMALL( IF( 'Fund Analysis'!$D$6 = TransTable[Fund Name], ROW( TransTable[Fund Name]) - ROW( 'Transaction List'!$B$10) + 1), C57)), IFERROR(IF( C57-1 = COUNTIF(TransTable[Fund Name], 'Fund Analysis'!$D$6), "Current Value", ""), ""))</f>
        <v/>
      </c>
      <c r="F58" s="12" t="str" cm="1">
        <f t="array" ref="F58">IFERROR(IF(E58 = "Valuation", 0, INDEX(TransTable[Amount], SMALL( IF( 'Fund Analysis'!$D$6 = TransTable[Fund Name], ROW( TransTable[Fund Name]) - ROW( 'Transaction List'!$B$10) + 1), C57))), IFERROR(IF( C57-1 = COUNTIF(TransTable[Fund Name], 'Fund Analysis'!$D$6), VLOOKUP( $D$6, InvestTable[], MATCH( "Expected Valuation", InvestTable[#Headers], 0), FALSE), ""), ""))</f>
        <v/>
      </c>
      <c r="G58" s="13" t="str">
        <f>IFERROR(IF(C57-1 = COUNTIF(TransTable[Fund Name], 'Fund Analysis'!$D$6), XIRR($F$11:F58, $D$11:D58), ""), "")</f>
        <v/>
      </c>
      <c r="H58" s="13" t="str">
        <f>IFERROR(IF(C57-1 = COUNTIF(TransTable[Fund Name], 'Fund Analysis'!$D$6), MIRR($F$11:F58, 0, VLOOKUP($D$6, InvestTable[], 10, FALSE)), ""), "")</f>
        <v/>
      </c>
      <c r="I58" s="23" t="str">
        <f t="shared" si="1"/>
        <v/>
      </c>
    </row>
    <row r="59" spans="2:9" x14ac:dyDescent="0.2">
      <c r="B59" s="22"/>
      <c r="C59" s="20" t="str">
        <f t="shared" si="2"/>
        <v/>
      </c>
      <c r="D59" s="10" t="str" cm="1">
        <f t="array" ref="D59">IFERROR(INDEX(TransTable[Date], SMALL( IF( 'Fund Analysis'!$D$6 = TransTable[Fund Name], ROW( TransTable[Fund Name]) - ROW( 'Transaction List'!$B$10) + 1), 'Fund Analysis'!C58)), IFERROR(IF( C58-1 = COUNTIF(TransTable[Fund Name], 'Fund Analysis'!$D$6), MAX( IF( TransTable[Fund Name] = 'Fund Analysis'!$D$6, TransTable[Date])), ""), ""))</f>
        <v/>
      </c>
      <c r="E59" s="11" t="str" cm="1">
        <f t="array" ref="E59">IFERROR(INDEX(TransTable[Transaction Type], SMALL( IF( 'Fund Analysis'!$D$6 = TransTable[Fund Name], ROW( TransTable[Fund Name]) - ROW( 'Transaction List'!$B$10) + 1), C58)), IFERROR(IF( C58-1 = COUNTIF(TransTable[Fund Name], 'Fund Analysis'!$D$6), "Current Value", ""), ""))</f>
        <v/>
      </c>
      <c r="F59" s="12" t="str" cm="1">
        <f t="array" ref="F59">IFERROR(IF(E59 = "Valuation", 0, INDEX(TransTable[Amount], SMALL( IF( 'Fund Analysis'!$D$6 = TransTable[Fund Name], ROW( TransTable[Fund Name]) - ROW( 'Transaction List'!$B$10) + 1), C58))), IFERROR(IF( C58-1 = COUNTIF(TransTable[Fund Name], 'Fund Analysis'!$D$6), VLOOKUP( $D$6, InvestTable[], MATCH( "Expected Valuation", InvestTable[#Headers], 0), FALSE), ""), ""))</f>
        <v/>
      </c>
      <c r="G59" s="13" t="str">
        <f>IFERROR(IF(C58-1 = COUNTIF(TransTable[Fund Name], 'Fund Analysis'!$D$6), XIRR($F$11:F59, $D$11:D59), ""), "")</f>
        <v/>
      </c>
      <c r="H59" s="13" t="str">
        <f>IFERROR(IF(C58-1 = COUNTIF(TransTable[Fund Name], 'Fund Analysis'!$D$6), MIRR($F$11:F59, 0, VLOOKUP($D$6, InvestTable[], 10, FALSE)), ""), "")</f>
        <v/>
      </c>
      <c r="I59" s="23" t="str">
        <f t="shared" si="1"/>
        <v/>
      </c>
    </row>
    <row r="60" spans="2:9" x14ac:dyDescent="0.2">
      <c r="B60" s="22"/>
      <c r="C60" s="20" t="str">
        <f t="shared" si="2"/>
        <v/>
      </c>
      <c r="D60" s="10" t="str" cm="1">
        <f t="array" ref="D60">IFERROR(INDEX(TransTable[Date], SMALL( IF( 'Fund Analysis'!$D$6 = TransTable[Fund Name], ROW( TransTable[Fund Name]) - ROW( 'Transaction List'!$B$10) + 1), 'Fund Analysis'!C59)), IFERROR(IF( C59-1 = COUNTIF(TransTable[Fund Name], 'Fund Analysis'!$D$6), MAX( IF( TransTable[Fund Name] = 'Fund Analysis'!$D$6, TransTable[Date])), ""), ""))</f>
        <v/>
      </c>
      <c r="E60" s="11" t="str" cm="1">
        <f t="array" ref="E60">IFERROR(INDEX(TransTable[Transaction Type], SMALL( IF( 'Fund Analysis'!$D$6 = TransTable[Fund Name], ROW( TransTable[Fund Name]) - ROW( 'Transaction List'!$B$10) + 1), C59)), IFERROR(IF( C59-1 = COUNTIF(TransTable[Fund Name], 'Fund Analysis'!$D$6), "Current Value", ""), ""))</f>
        <v/>
      </c>
      <c r="F60" s="12" t="str" cm="1">
        <f t="array" ref="F60">IFERROR(IF(E60 = "Valuation", 0, INDEX(TransTable[Amount], SMALL( IF( 'Fund Analysis'!$D$6 = TransTable[Fund Name], ROW( TransTable[Fund Name]) - ROW( 'Transaction List'!$B$10) + 1), C59))), IFERROR(IF( C59-1 = COUNTIF(TransTable[Fund Name], 'Fund Analysis'!$D$6), VLOOKUP( $D$6, InvestTable[], MATCH( "Expected Valuation", InvestTable[#Headers], 0), FALSE), ""), ""))</f>
        <v/>
      </c>
      <c r="G60" s="13" t="str">
        <f>IFERROR(IF(C59-1 = COUNTIF(TransTable[Fund Name], 'Fund Analysis'!$D$6), XIRR($F$11:F60, $D$11:D60), ""), "")</f>
        <v/>
      </c>
      <c r="H60" s="13" t="str">
        <f>IFERROR(IF(C59-1 = COUNTIF(TransTable[Fund Name], 'Fund Analysis'!$D$6), MIRR($F$11:F60, 0, VLOOKUP($D$6, InvestTable[], 10, FALSE)), ""), "")</f>
        <v/>
      </c>
      <c r="I60" s="23" t="str">
        <f t="shared" si="1"/>
        <v/>
      </c>
    </row>
    <row r="61" spans="2:9" x14ac:dyDescent="0.2">
      <c r="B61" s="22"/>
      <c r="C61" s="20" t="str">
        <f t="shared" si="2"/>
        <v/>
      </c>
      <c r="D61" s="10" t="str" cm="1">
        <f t="array" ref="D61">IFERROR(INDEX(TransTable[Date], SMALL( IF( 'Fund Analysis'!$D$6 = TransTable[Fund Name], ROW( TransTable[Fund Name]) - ROW( 'Transaction List'!$B$10) + 1), 'Fund Analysis'!C60)), IFERROR(IF( C60-1 = COUNTIF(TransTable[Fund Name], 'Fund Analysis'!$D$6), MAX( IF( TransTable[Fund Name] = 'Fund Analysis'!$D$6, TransTable[Date])), ""), ""))</f>
        <v/>
      </c>
      <c r="E61" s="11" t="str" cm="1">
        <f t="array" ref="E61">IFERROR(INDEX(TransTable[Transaction Type], SMALL( IF( 'Fund Analysis'!$D$6 = TransTable[Fund Name], ROW( TransTable[Fund Name]) - ROW( 'Transaction List'!$B$10) + 1), C60)), IFERROR(IF( C60-1 = COUNTIF(TransTable[Fund Name], 'Fund Analysis'!$D$6), "Current Value", ""), ""))</f>
        <v/>
      </c>
      <c r="F61" s="12" t="str" cm="1">
        <f t="array" ref="F61">IFERROR(IF(E61 = "Valuation", 0, INDEX(TransTable[Amount], SMALL( IF( 'Fund Analysis'!$D$6 = TransTable[Fund Name], ROW( TransTable[Fund Name]) - ROW( 'Transaction List'!$B$10) + 1), C60))), IFERROR(IF( C60-1 = COUNTIF(TransTable[Fund Name], 'Fund Analysis'!$D$6), VLOOKUP( $D$6, InvestTable[], MATCH( "Expected Valuation", InvestTable[#Headers], 0), FALSE), ""), ""))</f>
        <v/>
      </c>
      <c r="G61" s="13" t="str">
        <f>IFERROR(IF(C60-1 = COUNTIF(TransTable[Fund Name], 'Fund Analysis'!$D$6), XIRR($F$11:F61, $D$11:D61), ""), "")</f>
        <v/>
      </c>
      <c r="H61" s="13" t="str">
        <f>IFERROR(IF(C60-1 = COUNTIF(TransTable[Fund Name], 'Fund Analysis'!$D$6), MIRR($F$11:F61, 0, VLOOKUP($D$6, InvestTable[], 10, FALSE)), ""), "")</f>
        <v/>
      </c>
      <c r="I61" s="23" t="str">
        <f t="shared" si="1"/>
        <v/>
      </c>
    </row>
    <row r="62" spans="2:9" x14ac:dyDescent="0.2">
      <c r="B62" s="22"/>
      <c r="C62" s="20" t="str">
        <f t="shared" si="2"/>
        <v/>
      </c>
      <c r="D62" s="10" t="str" cm="1">
        <f t="array" ref="D62">IFERROR(INDEX(TransTable[Date], SMALL( IF( 'Fund Analysis'!$D$6 = TransTable[Fund Name], ROW( TransTable[Fund Name]) - ROW( 'Transaction List'!$B$10) + 1), 'Fund Analysis'!C61)), IFERROR(IF( C61-1 = COUNTIF(TransTable[Fund Name], 'Fund Analysis'!$D$6), MAX( IF( TransTable[Fund Name] = 'Fund Analysis'!$D$6, TransTable[Date])), ""), ""))</f>
        <v/>
      </c>
      <c r="E62" s="11" t="str" cm="1">
        <f t="array" ref="E62">IFERROR(INDEX(TransTable[Transaction Type], SMALL( IF( 'Fund Analysis'!$D$6 = TransTable[Fund Name], ROW( TransTable[Fund Name]) - ROW( 'Transaction List'!$B$10) + 1), C61)), IFERROR(IF( C61-1 = COUNTIF(TransTable[Fund Name], 'Fund Analysis'!$D$6), "Current Value", ""), ""))</f>
        <v/>
      </c>
      <c r="F62" s="12" t="str" cm="1">
        <f t="array" ref="F62">IFERROR(IF(E62 = "Valuation", 0, INDEX(TransTable[Amount], SMALL( IF( 'Fund Analysis'!$D$6 = TransTable[Fund Name], ROW( TransTable[Fund Name]) - ROW( 'Transaction List'!$B$10) + 1), C61))), IFERROR(IF( C61-1 = COUNTIF(TransTable[Fund Name], 'Fund Analysis'!$D$6), VLOOKUP( $D$6, InvestTable[], MATCH( "Expected Valuation", InvestTable[#Headers], 0), FALSE), ""), ""))</f>
        <v/>
      </c>
      <c r="G62" s="13" t="str">
        <f>IFERROR(IF(C61-1 = COUNTIF(TransTable[Fund Name], 'Fund Analysis'!$D$6), XIRR($F$11:F62, $D$11:D62), ""), "")</f>
        <v/>
      </c>
      <c r="H62" s="13" t="str">
        <f>IFERROR(IF(C61-1 = COUNTIF(TransTable[Fund Name], 'Fund Analysis'!$D$6), MIRR($F$11:F62, 0, VLOOKUP($D$6, InvestTable[], 10, FALSE)), ""), "")</f>
        <v/>
      </c>
      <c r="I62" s="23" t="str">
        <f t="shared" si="1"/>
        <v/>
      </c>
    </row>
    <row r="63" spans="2:9" x14ac:dyDescent="0.2">
      <c r="B63" s="22"/>
      <c r="C63" s="20" t="str">
        <f t="shared" si="2"/>
        <v/>
      </c>
      <c r="D63" s="10" t="str" cm="1">
        <f t="array" ref="D63">IFERROR(INDEX(TransTable[Date], SMALL( IF( 'Fund Analysis'!$D$6 = TransTable[Fund Name], ROW( TransTable[Fund Name]) - ROW( 'Transaction List'!$B$10) + 1), 'Fund Analysis'!C62)), IFERROR(IF( C62-1 = COUNTIF(TransTable[Fund Name], 'Fund Analysis'!$D$6), MAX( IF( TransTable[Fund Name] = 'Fund Analysis'!$D$6, TransTable[Date])), ""), ""))</f>
        <v/>
      </c>
      <c r="E63" s="11" t="str" cm="1">
        <f t="array" ref="E63">IFERROR(INDEX(TransTable[Transaction Type], SMALL( IF( 'Fund Analysis'!$D$6 = TransTable[Fund Name], ROW( TransTable[Fund Name]) - ROW( 'Transaction List'!$B$10) + 1), C62)), IFERROR(IF( C62-1 = COUNTIF(TransTable[Fund Name], 'Fund Analysis'!$D$6), "Current Value", ""), ""))</f>
        <v/>
      </c>
      <c r="F63" s="12" t="str" cm="1">
        <f t="array" ref="F63">IFERROR(IF(E63 = "Valuation", 0, INDEX(TransTable[Amount], SMALL( IF( 'Fund Analysis'!$D$6 = TransTable[Fund Name], ROW( TransTable[Fund Name]) - ROW( 'Transaction List'!$B$10) + 1), C62))), IFERROR(IF( C62-1 = COUNTIF(TransTable[Fund Name], 'Fund Analysis'!$D$6), VLOOKUP( $D$6, InvestTable[], MATCH( "Expected Valuation", InvestTable[#Headers], 0), FALSE), ""), ""))</f>
        <v/>
      </c>
      <c r="G63" s="13" t="str">
        <f>IFERROR(IF(C62-1 = COUNTIF(TransTable[Fund Name], 'Fund Analysis'!$D$6), XIRR($F$11:F63, $D$11:D63), ""), "")</f>
        <v/>
      </c>
      <c r="H63" s="13" t="str">
        <f>IFERROR(IF(C62-1 = COUNTIF(TransTable[Fund Name], 'Fund Analysis'!$D$6), MIRR($F$11:F63, 0, VLOOKUP($D$6, InvestTable[], 10, FALSE)), ""), "")</f>
        <v/>
      </c>
      <c r="I63" s="23" t="str">
        <f t="shared" si="1"/>
        <v/>
      </c>
    </row>
    <row r="64" spans="2:9" x14ac:dyDescent="0.2">
      <c r="B64" s="22"/>
      <c r="C64" s="20" t="str">
        <f t="shared" si="2"/>
        <v/>
      </c>
      <c r="D64" s="10" t="str" cm="1">
        <f t="array" ref="D64">IFERROR(INDEX(TransTable[Date], SMALL( IF( 'Fund Analysis'!$D$6 = TransTable[Fund Name], ROW( TransTable[Fund Name]) - ROW( 'Transaction List'!$B$10) + 1), 'Fund Analysis'!C63)), IFERROR(IF( C63-1 = COUNTIF(TransTable[Fund Name], 'Fund Analysis'!$D$6), MAX( IF( TransTable[Fund Name] = 'Fund Analysis'!$D$6, TransTable[Date])), ""), ""))</f>
        <v/>
      </c>
      <c r="E64" s="11" t="str" cm="1">
        <f t="array" ref="E64">IFERROR(INDEX(TransTable[Transaction Type], SMALL( IF( 'Fund Analysis'!$D$6 = TransTable[Fund Name], ROW( TransTable[Fund Name]) - ROW( 'Transaction List'!$B$10) + 1), C63)), IFERROR(IF( C63-1 = COUNTIF(TransTable[Fund Name], 'Fund Analysis'!$D$6), "Current Value", ""), ""))</f>
        <v/>
      </c>
      <c r="F64" s="12" t="str" cm="1">
        <f t="array" ref="F64">IFERROR(IF(E64 = "Valuation", 0, INDEX(TransTable[Amount], SMALL( IF( 'Fund Analysis'!$D$6 = TransTable[Fund Name], ROW( TransTable[Fund Name]) - ROW( 'Transaction List'!$B$10) + 1), C63))), IFERROR(IF( C63-1 = COUNTIF(TransTable[Fund Name], 'Fund Analysis'!$D$6), VLOOKUP( $D$6, InvestTable[], MATCH( "Expected Valuation", InvestTable[#Headers], 0), FALSE), ""), ""))</f>
        <v/>
      </c>
      <c r="G64" s="13" t="str">
        <f>IFERROR(IF(C63-1 = COUNTIF(TransTable[Fund Name], 'Fund Analysis'!$D$6), XIRR($F$11:F64, $D$11:D64), ""), "")</f>
        <v/>
      </c>
      <c r="H64" s="13" t="str">
        <f>IFERROR(IF(C63-1 = COUNTIF(TransTable[Fund Name], 'Fund Analysis'!$D$6), MIRR($F$11:F64, 0, VLOOKUP($D$6, InvestTable[], 10, FALSE)), ""), "")</f>
        <v/>
      </c>
      <c r="I64" s="23" t="str">
        <f t="shared" si="1"/>
        <v/>
      </c>
    </row>
    <row r="65" spans="2:9" x14ac:dyDescent="0.2">
      <c r="B65" s="22"/>
      <c r="C65" s="20" t="str">
        <f t="shared" si="2"/>
        <v/>
      </c>
      <c r="D65" s="10" t="str" cm="1">
        <f t="array" ref="D65">IFERROR(INDEX(TransTable[Date], SMALL( IF( 'Fund Analysis'!$D$6 = TransTable[Fund Name], ROW( TransTable[Fund Name]) - ROW( 'Transaction List'!$B$10) + 1), 'Fund Analysis'!C64)), IFERROR(IF( C64-1 = COUNTIF(TransTable[Fund Name], 'Fund Analysis'!$D$6), MAX( IF( TransTable[Fund Name] = 'Fund Analysis'!$D$6, TransTable[Date])), ""), ""))</f>
        <v/>
      </c>
      <c r="E65" s="11" t="str" cm="1">
        <f t="array" ref="E65">IFERROR(INDEX(TransTable[Transaction Type], SMALL( IF( 'Fund Analysis'!$D$6 = TransTable[Fund Name], ROW( TransTable[Fund Name]) - ROW( 'Transaction List'!$B$10) + 1), C64)), IFERROR(IF( C64-1 = COUNTIF(TransTable[Fund Name], 'Fund Analysis'!$D$6), "Current Value", ""), ""))</f>
        <v/>
      </c>
      <c r="F65" s="12" t="str" cm="1">
        <f t="array" ref="F65">IFERROR(IF(E65 = "Valuation", 0, INDEX(TransTable[Amount], SMALL( IF( 'Fund Analysis'!$D$6 = TransTable[Fund Name], ROW( TransTable[Fund Name]) - ROW( 'Transaction List'!$B$10) + 1), C64))), IFERROR(IF( C64-1 = COUNTIF(TransTable[Fund Name], 'Fund Analysis'!$D$6), VLOOKUP( $D$6, InvestTable[], MATCH( "Expected Valuation", InvestTable[#Headers], 0), FALSE), ""), ""))</f>
        <v/>
      </c>
      <c r="G65" s="13" t="str">
        <f>IFERROR(IF(C64-1 = COUNTIF(TransTable[Fund Name], 'Fund Analysis'!$D$6), XIRR($F$11:F65, $D$11:D65), ""), "")</f>
        <v/>
      </c>
      <c r="H65" s="13" t="str">
        <f>IFERROR(IF(C64-1 = COUNTIF(TransTable[Fund Name], 'Fund Analysis'!$D$6), MIRR($F$11:F65, 0, VLOOKUP($D$6, InvestTable[], 10, FALSE)), ""), "")</f>
        <v/>
      </c>
      <c r="I65" s="23" t="str">
        <f t="shared" si="1"/>
        <v/>
      </c>
    </row>
    <row r="66" spans="2:9" x14ac:dyDescent="0.2">
      <c r="B66" s="22"/>
      <c r="C66" s="20" t="str">
        <f t="shared" si="2"/>
        <v/>
      </c>
      <c r="D66" s="10" t="str" cm="1">
        <f t="array" ref="D66">IFERROR(INDEX(TransTable[Date], SMALL( IF( 'Fund Analysis'!$D$6 = TransTable[Fund Name], ROW( TransTable[Fund Name]) - ROW( 'Transaction List'!$B$10) + 1), 'Fund Analysis'!C65)), IFERROR(IF( C65-1 = COUNTIF(TransTable[Fund Name], 'Fund Analysis'!$D$6), MAX( IF( TransTable[Fund Name] = 'Fund Analysis'!$D$6, TransTable[Date])), ""), ""))</f>
        <v/>
      </c>
      <c r="E66" s="11" t="str" cm="1">
        <f t="array" ref="E66">IFERROR(INDEX(TransTable[Transaction Type], SMALL( IF( 'Fund Analysis'!$D$6 = TransTable[Fund Name], ROW( TransTable[Fund Name]) - ROW( 'Transaction List'!$B$10) + 1), C65)), IFERROR(IF( C65-1 = COUNTIF(TransTable[Fund Name], 'Fund Analysis'!$D$6), "Current Value", ""), ""))</f>
        <v/>
      </c>
      <c r="F66" s="12" t="str" cm="1">
        <f t="array" ref="F66">IFERROR(IF(E66 = "Valuation", 0, INDEX(TransTable[Amount], SMALL( IF( 'Fund Analysis'!$D$6 = TransTable[Fund Name], ROW( TransTable[Fund Name]) - ROW( 'Transaction List'!$B$10) + 1), C65))), IFERROR(IF( C65-1 = COUNTIF(TransTable[Fund Name], 'Fund Analysis'!$D$6), VLOOKUP( $D$6, InvestTable[], MATCH( "Expected Valuation", InvestTable[#Headers], 0), FALSE), ""), ""))</f>
        <v/>
      </c>
      <c r="G66" s="13" t="str">
        <f>IFERROR(IF(C65-1 = COUNTIF(TransTable[Fund Name], 'Fund Analysis'!$D$6), XIRR($F$11:F66, $D$11:D66), ""), "")</f>
        <v/>
      </c>
      <c r="H66" s="13" t="str">
        <f>IFERROR(IF(C65-1 = COUNTIF(TransTable[Fund Name], 'Fund Analysis'!$D$6), MIRR($F$11:F66, 0, VLOOKUP($D$6, InvestTable[], 10, FALSE)), ""), "")</f>
        <v/>
      </c>
      <c r="I66" s="23" t="str">
        <f t="shared" si="1"/>
        <v/>
      </c>
    </row>
    <row r="67" spans="2:9" x14ac:dyDescent="0.2">
      <c r="B67" s="22"/>
      <c r="C67" s="20" t="str">
        <f t="shared" si="2"/>
        <v/>
      </c>
      <c r="D67" s="10" t="str" cm="1">
        <f t="array" ref="D67">IFERROR(INDEX(TransTable[Date], SMALL( IF( 'Fund Analysis'!$D$6 = TransTable[Fund Name], ROW( TransTable[Fund Name]) - ROW( 'Transaction List'!$B$10) + 1), 'Fund Analysis'!C66)), IFERROR(IF( C66-1 = COUNTIF(TransTable[Fund Name], 'Fund Analysis'!$D$6), MAX( IF( TransTable[Fund Name] = 'Fund Analysis'!$D$6, TransTable[Date])), ""), ""))</f>
        <v/>
      </c>
      <c r="E67" s="11" t="str" cm="1">
        <f t="array" ref="E67">IFERROR(INDEX(TransTable[Transaction Type], SMALL( IF( 'Fund Analysis'!$D$6 = TransTable[Fund Name], ROW( TransTable[Fund Name]) - ROW( 'Transaction List'!$B$10) + 1), C66)), IFERROR(IF( C66-1 = COUNTIF(TransTable[Fund Name], 'Fund Analysis'!$D$6), "Current Value", ""), ""))</f>
        <v/>
      </c>
      <c r="F67" s="12" t="str" cm="1">
        <f t="array" ref="F67">IFERROR(IF(E67 = "Valuation", 0, INDEX(TransTable[Amount], SMALL( IF( 'Fund Analysis'!$D$6 = TransTable[Fund Name], ROW( TransTable[Fund Name]) - ROW( 'Transaction List'!$B$10) + 1), C66))), IFERROR(IF( C66-1 = COUNTIF(TransTable[Fund Name], 'Fund Analysis'!$D$6), VLOOKUP( $D$6, InvestTable[], MATCH( "Expected Valuation", InvestTable[#Headers], 0), FALSE), ""), ""))</f>
        <v/>
      </c>
      <c r="G67" s="13" t="str">
        <f>IFERROR(IF(C66-1 = COUNTIF(TransTable[Fund Name], 'Fund Analysis'!$D$6), XIRR($F$11:F67, $D$11:D67), ""), "")</f>
        <v/>
      </c>
      <c r="H67" s="13" t="str">
        <f>IFERROR(IF(C66-1 = COUNTIF(TransTable[Fund Name], 'Fund Analysis'!$D$6), MIRR($F$11:F67, 0, VLOOKUP($D$6, InvestTable[], 10, FALSE)), ""), "")</f>
        <v/>
      </c>
      <c r="I67" s="23" t="str">
        <f t="shared" si="1"/>
        <v/>
      </c>
    </row>
    <row r="68" spans="2:9" x14ac:dyDescent="0.2">
      <c r="B68" s="22"/>
      <c r="C68" s="20" t="str">
        <f t="shared" si="2"/>
        <v/>
      </c>
      <c r="D68" s="10" t="str" cm="1">
        <f t="array" ref="D68">IFERROR(INDEX(TransTable[Date], SMALL( IF( 'Fund Analysis'!$D$6 = TransTable[Fund Name], ROW( TransTable[Fund Name]) - ROW( 'Transaction List'!$B$10) + 1), 'Fund Analysis'!C67)), IFERROR(IF( C67-1 = COUNTIF(TransTable[Fund Name], 'Fund Analysis'!$D$6), MAX( IF( TransTable[Fund Name] = 'Fund Analysis'!$D$6, TransTable[Date])), ""), ""))</f>
        <v/>
      </c>
      <c r="E68" s="11" t="str" cm="1">
        <f t="array" ref="E68">IFERROR(INDEX(TransTable[Transaction Type], SMALL( IF( 'Fund Analysis'!$D$6 = TransTable[Fund Name], ROW( TransTable[Fund Name]) - ROW( 'Transaction List'!$B$10) + 1), C67)), IFERROR(IF( C67-1 = COUNTIF(TransTable[Fund Name], 'Fund Analysis'!$D$6), "Current Value", ""), ""))</f>
        <v/>
      </c>
      <c r="F68" s="12" t="str" cm="1">
        <f t="array" ref="F68">IFERROR(IF(E68 = "Valuation", 0, INDEX(TransTable[Amount], SMALL( IF( 'Fund Analysis'!$D$6 = TransTable[Fund Name], ROW( TransTable[Fund Name]) - ROW( 'Transaction List'!$B$10) + 1), C67))), IFERROR(IF( C67-1 = COUNTIF(TransTable[Fund Name], 'Fund Analysis'!$D$6), VLOOKUP( $D$6, InvestTable[], MATCH( "Expected Valuation", InvestTable[#Headers], 0), FALSE), ""), ""))</f>
        <v/>
      </c>
      <c r="G68" s="13" t="str">
        <f>IFERROR(IF(C67-1 = COUNTIF(TransTable[Fund Name], 'Fund Analysis'!$D$6), XIRR($F$11:F68, $D$11:D68), ""), "")</f>
        <v/>
      </c>
      <c r="H68" s="13" t="str">
        <f>IFERROR(IF(C67-1 = COUNTIF(TransTable[Fund Name], 'Fund Analysis'!$D$6), MIRR($F$11:F68, 0, VLOOKUP($D$6, InvestTable[], 10, FALSE)), ""), "")</f>
        <v/>
      </c>
      <c r="I68" s="23" t="str">
        <f t="shared" si="1"/>
        <v/>
      </c>
    </row>
    <row r="69" spans="2:9" x14ac:dyDescent="0.2">
      <c r="B69" s="22"/>
      <c r="C69" s="20" t="str">
        <f t="shared" si="2"/>
        <v/>
      </c>
      <c r="D69" s="10" t="str" cm="1">
        <f t="array" ref="D69">IFERROR(INDEX(TransTable[Date], SMALL( IF( 'Fund Analysis'!$D$6 = TransTable[Fund Name], ROW( TransTable[Fund Name]) - ROW( 'Transaction List'!$B$10) + 1), 'Fund Analysis'!C68)), IFERROR(IF( C68-1 = COUNTIF(TransTable[Fund Name], 'Fund Analysis'!$D$6), MAX( IF( TransTable[Fund Name] = 'Fund Analysis'!$D$6, TransTable[Date])), ""), ""))</f>
        <v/>
      </c>
      <c r="E69" s="11" t="str" cm="1">
        <f t="array" ref="E69">IFERROR(INDEX(TransTable[Transaction Type], SMALL( IF( 'Fund Analysis'!$D$6 = TransTable[Fund Name], ROW( TransTable[Fund Name]) - ROW( 'Transaction List'!$B$10) + 1), C68)), IFERROR(IF( C68-1 = COUNTIF(TransTable[Fund Name], 'Fund Analysis'!$D$6), "Current Value", ""), ""))</f>
        <v/>
      </c>
      <c r="F69" s="12" t="str" cm="1">
        <f t="array" ref="F69">IFERROR(IF(E69 = "Valuation", 0, INDEX(TransTable[Amount], SMALL( IF( 'Fund Analysis'!$D$6 = TransTable[Fund Name], ROW( TransTable[Fund Name]) - ROW( 'Transaction List'!$B$10) + 1), C68))), IFERROR(IF( C68-1 = COUNTIF(TransTable[Fund Name], 'Fund Analysis'!$D$6), VLOOKUP( $D$6, InvestTable[], MATCH( "Expected Valuation", InvestTable[#Headers], 0), FALSE), ""), ""))</f>
        <v/>
      </c>
      <c r="G69" s="13" t="str">
        <f>IFERROR(IF(C68-1 = COUNTIF(TransTable[Fund Name], 'Fund Analysis'!$D$6), XIRR($F$11:F69, $D$11:D69), ""), "")</f>
        <v/>
      </c>
      <c r="H69" s="13" t="str">
        <f>IFERROR(IF(C68-1 = COUNTIF(TransTable[Fund Name], 'Fund Analysis'!$D$6), MIRR($F$11:F69, 0, VLOOKUP($D$6, InvestTable[], 10, FALSE)), ""), "")</f>
        <v/>
      </c>
      <c r="I69" s="23" t="str">
        <f t="shared" si="1"/>
        <v/>
      </c>
    </row>
    <row r="70" spans="2:9" x14ac:dyDescent="0.2">
      <c r="B70" s="22"/>
      <c r="C70" s="20" t="str">
        <f t="shared" si="2"/>
        <v/>
      </c>
      <c r="D70" s="10" t="str" cm="1">
        <f t="array" ref="D70">IFERROR(INDEX(TransTable[Date], SMALL( IF( 'Fund Analysis'!$D$6 = TransTable[Fund Name], ROW( TransTable[Fund Name]) - ROW( 'Transaction List'!$B$10) + 1), 'Fund Analysis'!C69)), IFERROR(IF( C69-1 = COUNTIF(TransTable[Fund Name], 'Fund Analysis'!$D$6), MAX( IF( TransTable[Fund Name] = 'Fund Analysis'!$D$6, TransTable[Date])), ""), ""))</f>
        <v/>
      </c>
      <c r="E70" s="11" t="str" cm="1">
        <f t="array" ref="E70">IFERROR(INDEX(TransTable[Transaction Type], SMALL( IF( 'Fund Analysis'!$D$6 = TransTable[Fund Name], ROW( TransTable[Fund Name]) - ROW( 'Transaction List'!$B$10) + 1), C69)), IFERROR(IF( C69-1 = COUNTIF(TransTable[Fund Name], 'Fund Analysis'!$D$6), "Current Value", ""), ""))</f>
        <v/>
      </c>
      <c r="F70" s="12" t="str" cm="1">
        <f t="array" ref="F70">IFERROR(IF(E70 = "Valuation", 0, INDEX(TransTable[Amount], SMALL( IF( 'Fund Analysis'!$D$6 = TransTable[Fund Name], ROW( TransTable[Fund Name]) - ROW( 'Transaction List'!$B$10) + 1), C69))), IFERROR(IF( C69-1 = COUNTIF(TransTable[Fund Name], 'Fund Analysis'!$D$6), VLOOKUP( $D$6, InvestTable[], MATCH( "Expected Valuation", InvestTable[#Headers], 0), FALSE), ""), ""))</f>
        <v/>
      </c>
      <c r="G70" s="13" t="str">
        <f>IFERROR(IF(C69-1 = COUNTIF(TransTable[Fund Name], 'Fund Analysis'!$D$6), XIRR($F$11:F70, $D$11:D70), ""), "")</f>
        <v/>
      </c>
      <c r="H70" s="13" t="str">
        <f>IFERROR(IF(C69-1 = COUNTIF(TransTable[Fund Name], 'Fund Analysis'!$D$6), MIRR($F$11:F70, 0, VLOOKUP($D$6, InvestTable[], 10, FALSE)), ""), "")</f>
        <v/>
      </c>
      <c r="I70" s="23" t="str">
        <f t="shared" si="1"/>
        <v/>
      </c>
    </row>
    <row r="71" spans="2:9" x14ac:dyDescent="0.2">
      <c r="B71" s="22"/>
      <c r="C71" s="20" t="str">
        <f t="shared" si="2"/>
        <v/>
      </c>
      <c r="D71" s="10" t="str" cm="1">
        <f t="array" ref="D71">IFERROR(INDEX(TransTable[Date], SMALL( IF( 'Fund Analysis'!$D$6 = TransTable[Fund Name], ROW( TransTable[Fund Name]) - ROW( 'Transaction List'!$B$10) + 1), 'Fund Analysis'!C70)), IFERROR(IF( C70-1 = COUNTIF(TransTable[Fund Name], 'Fund Analysis'!$D$6), MAX( IF( TransTable[Fund Name] = 'Fund Analysis'!$D$6, TransTable[Date])), ""), ""))</f>
        <v/>
      </c>
      <c r="E71" s="11" t="str" cm="1">
        <f t="array" ref="E71">IFERROR(INDEX(TransTable[Transaction Type], SMALL( IF( 'Fund Analysis'!$D$6 = TransTable[Fund Name], ROW( TransTable[Fund Name]) - ROW( 'Transaction List'!$B$10) + 1), C70)), IFERROR(IF( C70-1 = COUNTIF(TransTable[Fund Name], 'Fund Analysis'!$D$6), "Current Value", ""), ""))</f>
        <v/>
      </c>
      <c r="F71" s="12" t="str" cm="1">
        <f t="array" ref="F71">IFERROR(IF(E71 = "Valuation", 0, INDEX(TransTable[Amount], SMALL( IF( 'Fund Analysis'!$D$6 = TransTable[Fund Name], ROW( TransTable[Fund Name]) - ROW( 'Transaction List'!$B$10) + 1), C70))), IFERROR(IF( C70-1 = COUNTIF(TransTable[Fund Name], 'Fund Analysis'!$D$6), VLOOKUP( $D$6, InvestTable[], MATCH( "Expected Valuation", InvestTable[#Headers], 0), FALSE), ""), ""))</f>
        <v/>
      </c>
      <c r="G71" s="13" t="str">
        <f>IFERROR(IF(C70-1 = COUNTIF(TransTable[Fund Name], 'Fund Analysis'!$D$6), XIRR($F$11:F71, $D$11:D71), ""), "")</f>
        <v/>
      </c>
      <c r="H71" s="13" t="str">
        <f>IFERROR(IF(C70-1 = COUNTIF(TransTable[Fund Name], 'Fund Analysis'!$D$6), MIRR($F$11:F71, 0, VLOOKUP($D$6, InvestTable[], 10, FALSE)), ""), "")</f>
        <v/>
      </c>
      <c r="I71" s="23" t="str">
        <f t="shared" si="1"/>
        <v/>
      </c>
    </row>
    <row r="72" spans="2:9" x14ac:dyDescent="0.2">
      <c r="B72" s="22"/>
      <c r="C72" s="20" t="str">
        <f t="shared" si="2"/>
        <v/>
      </c>
      <c r="D72" s="10" t="str" cm="1">
        <f t="array" ref="D72">IFERROR(INDEX(TransTable[Date], SMALL( IF( 'Fund Analysis'!$D$6 = TransTable[Fund Name], ROW( TransTable[Fund Name]) - ROW( 'Transaction List'!$B$10) + 1), 'Fund Analysis'!C71)), IFERROR(IF( C71-1 = COUNTIF(TransTable[Fund Name], 'Fund Analysis'!$D$6), MAX( IF( TransTable[Fund Name] = 'Fund Analysis'!$D$6, TransTable[Date])), ""), ""))</f>
        <v/>
      </c>
      <c r="E72" s="11" t="str" cm="1">
        <f t="array" ref="E72">IFERROR(INDEX(TransTable[Transaction Type], SMALL( IF( 'Fund Analysis'!$D$6 = TransTable[Fund Name], ROW( TransTable[Fund Name]) - ROW( 'Transaction List'!$B$10) + 1), C71)), IFERROR(IF( C71-1 = COUNTIF(TransTable[Fund Name], 'Fund Analysis'!$D$6), "Current Value", ""), ""))</f>
        <v/>
      </c>
      <c r="F72" s="12" t="str" cm="1">
        <f t="array" ref="F72">IFERROR(IF(E72 = "Valuation", 0, INDEX(TransTable[Amount], SMALL( IF( 'Fund Analysis'!$D$6 = TransTable[Fund Name], ROW( TransTable[Fund Name]) - ROW( 'Transaction List'!$B$10) + 1), C71))), IFERROR(IF( C71-1 = COUNTIF(TransTable[Fund Name], 'Fund Analysis'!$D$6), VLOOKUP( $D$6, InvestTable[], MATCH( "Expected Valuation", InvestTable[#Headers], 0), FALSE), ""), ""))</f>
        <v/>
      </c>
      <c r="G72" s="13" t="str">
        <f>IFERROR(IF(C71-1 = COUNTIF(TransTable[Fund Name], 'Fund Analysis'!$D$6), XIRR($F$11:F72, $D$11:D72), ""), "")</f>
        <v/>
      </c>
      <c r="H72" s="13" t="str">
        <f>IFERROR(IF(C71-1 = COUNTIF(TransTable[Fund Name], 'Fund Analysis'!$D$6), MIRR($F$11:F72, 0, VLOOKUP($D$6, InvestTable[], 10, FALSE)), ""), "")</f>
        <v/>
      </c>
      <c r="I72" s="23" t="str">
        <f t="shared" si="1"/>
        <v/>
      </c>
    </row>
    <row r="73" spans="2:9" x14ac:dyDescent="0.2">
      <c r="B73" s="22"/>
      <c r="C73" s="20" t="str">
        <f t="shared" si="2"/>
        <v/>
      </c>
      <c r="D73" s="10" t="str" cm="1">
        <f t="array" ref="D73">IFERROR(INDEX(TransTable[Date], SMALL( IF( 'Fund Analysis'!$D$6 = TransTable[Fund Name], ROW( TransTable[Fund Name]) - ROW( 'Transaction List'!$B$10) + 1), 'Fund Analysis'!C72)), IFERROR(IF( C72-1 = COUNTIF(TransTable[Fund Name], 'Fund Analysis'!$D$6), MAX( IF( TransTable[Fund Name] = 'Fund Analysis'!$D$6, TransTable[Date])), ""), ""))</f>
        <v/>
      </c>
      <c r="E73" s="11" t="str" cm="1">
        <f t="array" ref="E73">IFERROR(INDEX(TransTable[Transaction Type], SMALL( IF( 'Fund Analysis'!$D$6 = TransTable[Fund Name], ROW( TransTable[Fund Name]) - ROW( 'Transaction List'!$B$10) + 1), C72)), IFERROR(IF( C72-1 = COUNTIF(TransTable[Fund Name], 'Fund Analysis'!$D$6), "Current Value", ""), ""))</f>
        <v/>
      </c>
      <c r="F73" s="12" t="str" cm="1">
        <f t="array" ref="F73">IFERROR(IF(E73 = "Valuation", 0, INDEX(TransTable[Amount], SMALL( IF( 'Fund Analysis'!$D$6 = TransTable[Fund Name], ROW( TransTable[Fund Name]) - ROW( 'Transaction List'!$B$10) + 1), C72))), IFERROR(IF( C72-1 = COUNTIF(TransTable[Fund Name], 'Fund Analysis'!$D$6), VLOOKUP( $D$6, InvestTable[], MATCH( "Expected Valuation", InvestTable[#Headers], 0), FALSE), ""), ""))</f>
        <v/>
      </c>
      <c r="G73" s="13" t="str">
        <f>IFERROR(IF(C72-1 = COUNTIF(TransTable[Fund Name], 'Fund Analysis'!$D$6), XIRR($F$11:F73, $D$11:D73), ""), "")</f>
        <v/>
      </c>
      <c r="H73" s="13" t="str">
        <f>IFERROR(IF(C72-1 = COUNTIF(TransTable[Fund Name], 'Fund Analysis'!$D$6), MIRR($F$11:F73, 0, VLOOKUP($D$6, InvestTable[], 10, FALSE)), ""), "")</f>
        <v/>
      </c>
      <c r="I73" s="23" t="str">
        <f t="shared" si="1"/>
        <v/>
      </c>
    </row>
    <row r="74" spans="2:9" x14ac:dyDescent="0.2">
      <c r="B74" s="22"/>
      <c r="C74" s="20" t="str">
        <f t="shared" si="2"/>
        <v/>
      </c>
      <c r="D74" s="10" t="str" cm="1">
        <f t="array" ref="D74">IFERROR(INDEX(TransTable[Date], SMALL( IF( 'Fund Analysis'!$D$6 = TransTable[Fund Name], ROW( TransTable[Fund Name]) - ROW( 'Transaction List'!$B$10) + 1), 'Fund Analysis'!C73)), IFERROR(IF( C73-1 = COUNTIF(TransTable[Fund Name], 'Fund Analysis'!$D$6), MAX( IF( TransTable[Fund Name] = 'Fund Analysis'!$D$6, TransTable[Date])), ""), ""))</f>
        <v/>
      </c>
      <c r="E74" s="11" t="str" cm="1">
        <f t="array" ref="E74">IFERROR(INDEX(TransTable[Transaction Type], SMALL( IF( 'Fund Analysis'!$D$6 = TransTable[Fund Name], ROW( TransTable[Fund Name]) - ROW( 'Transaction List'!$B$10) + 1), C73)), IFERROR(IF( C73-1 = COUNTIF(TransTable[Fund Name], 'Fund Analysis'!$D$6), "Current Value", ""), ""))</f>
        <v/>
      </c>
      <c r="F74" s="12" t="str" cm="1">
        <f t="array" ref="F74">IFERROR(IF(E74 = "Valuation", 0, INDEX(TransTable[Amount], SMALL( IF( 'Fund Analysis'!$D$6 = TransTable[Fund Name], ROW( TransTable[Fund Name]) - ROW( 'Transaction List'!$B$10) + 1), C73))), IFERROR(IF( C73-1 = COUNTIF(TransTable[Fund Name], 'Fund Analysis'!$D$6), VLOOKUP( $D$6, InvestTable[], MATCH( "Expected Valuation", InvestTable[#Headers], 0), FALSE), ""), ""))</f>
        <v/>
      </c>
      <c r="G74" s="13" t="str">
        <f>IFERROR(IF(C73-1 = COUNTIF(TransTable[Fund Name], 'Fund Analysis'!$D$6), XIRR($F$11:F74, $D$11:D74), ""), "")</f>
        <v/>
      </c>
      <c r="H74" s="13" t="str">
        <f>IFERROR(IF(C73-1 = COUNTIF(TransTable[Fund Name], 'Fund Analysis'!$D$6), MIRR($F$11:F74, 0, VLOOKUP($D$6, InvestTable[], 10, FALSE)), ""), "")</f>
        <v/>
      </c>
      <c r="I74" s="23" t="str">
        <f t="shared" si="1"/>
        <v/>
      </c>
    </row>
    <row r="75" spans="2:9" x14ac:dyDescent="0.2">
      <c r="B75" s="22"/>
      <c r="C75" s="20" t="str">
        <f t="shared" si="2"/>
        <v/>
      </c>
      <c r="D75" s="10" t="str" cm="1">
        <f t="array" ref="D75">IFERROR(INDEX(TransTable[Date], SMALL( IF( 'Fund Analysis'!$D$6 = TransTable[Fund Name], ROW( TransTable[Fund Name]) - ROW( 'Transaction List'!$B$10) + 1), 'Fund Analysis'!C74)), IFERROR(IF( C74-1 = COUNTIF(TransTable[Fund Name], 'Fund Analysis'!$D$6), MAX( IF( TransTable[Fund Name] = 'Fund Analysis'!$D$6, TransTable[Date])), ""), ""))</f>
        <v/>
      </c>
      <c r="E75" s="11" t="str" cm="1">
        <f t="array" ref="E75">IFERROR(INDEX(TransTable[Transaction Type], SMALL( IF( 'Fund Analysis'!$D$6 = TransTable[Fund Name], ROW( TransTable[Fund Name]) - ROW( 'Transaction List'!$B$10) + 1), C74)), IFERROR(IF( C74-1 = COUNTIF(TransTable[Fund Name], 'Fund Analysis'!$D$6), "Current Value", ""), ""))</f>
        <v/>
      </c>
      <c r="F75" s="12" t="str" cm="1">
        <f t="array" ref="F75">IFERROR(IF(E75 = "Valuation", 0, INDEX(TransTable[Amount], SMALL( IF( 'Fund Analysis'!$D$6 = TransTable[Fund Name], ROW( TransTable[Fund Name]) - ROW( 'Transaction List'!$B$10) + 1), C74))), IFERROR(IF( C74-1 = COUNTIF(TransTable[Fund Name], 'Fund Analysis'!$D$6), VLOOKUP( $D$6, InvestTable[], MATCH( "Expected Valuation", InvestTable[#Headers], 0), FALSE), ""), ""))</f>
        <v/>
      </c>
      <c r="G75" s="13" t="str">
        <f>IFERROR(IF(C74-1 = COUNTIF(TransTable[Fund Name], 'Fund Analysis'!$D$6), XIRR($F$11:F75, $D$11:D75), ""), "")</f>
        <v/>
      </c>
      <c r="H75" s="13" t="str">
        <f>IFERROR(IF(C74-1 = COUNTIF(TransTable[Fund Name], 'Fund Analysis'!$D$6), MIRR($F$11:F75, 0, VLOOKUP($D$6, InvestTable[], 10, FALSE)), ""), "")</f>
        <v/>
      </c>
      <c r="I75" s="23" t="str">
        <f t="shared" si="1"/>
        <v/>
      </c>
    </row>
    <row r="76" spans="2:9" x14ac:dyDescent="0.2">
      <c r="B76" s="22"/>
      <c r="C76" s="20" t="str">
        <f t="shared" si="2"/>
        <v/>
      </c>
      <c r="D76" s="10" t="str" cm="1">
        <f t="array" ref="D76">IFERROR(INDEX(TransTable[Date], SMALL( IF( 'Fund Analysis'!$D$6 = TransTable[Fund Name], ROW( TransTable[Fund Name]) - ROW( 'Transaction List'!$B$10) + 1), 'Fund Analysis'!C75)), IFERROR(IF( C75-1 = COUNTIF(TransTable[Fund Name], 'Fund Analysis'!$D$6), MAX( IF( TransTable[Fund Name] = 'Fund Analysis'!$D$6, TransTable[Date])), ""), ""))</f>
        <v/>
      </c>
      <c r="E76" s="11" t="str" cm="1">
        <f t="array" ref="E76">IFERROR(INDEX(TransTable[Transaction Type], SMALL( IF( 'Fund Analysis'!$D$6 = TransTable[Fund Name], ROW( TransTable[Fund Name]) - ROW( 'Transaction List'!$B$10) + 1), C75)), IFERROR(IF( C75-1 = COUNTIF(TransTable[Fund Name], 'Fund Analysis'!$D$6), "Current Value", ""), ""))</f>
        <v/>
      </c>
      <c r="F76" s="12" t="str" cm="1">
        <f t="array" ref="F76">IFERROR(IF(E76 = "Valuation", 0, INDEX(TransTable[Amount], SMALL( IF( 'Fund Analysis'!$D$6 = TransTable[Fund Name], ROW( TransTable[Fund Name]) - ROW( 'Transaction List'!$B$10) + 1), C75))), IFERROR(IF( C75-1 = COUNTIF(TransTable[Fund Name], 'Fund Analysis'!$D$6), VLOOKUP( $D$6, InvestTable[], MATCH( "Expected Valuation", InvestTable[#Headers], 0), FALSE), ""), ""))</f>
        <v/>
      </c>
      <c r="G76" s="13" t="str">
        <f>IFERROR(IF(C75-1 = COUNTIF(TransTable[Fund Name], 'Fund Analysis'!$D$6), XIRR($F$11:F76, $D$11:D76), ""), "")</f>
        <v/>
      </c>
      <c r="H76" s="13" t="str">
        <f>IFERROR(IF(C75-1 = COUNTIF(TransTable[Fund Name], 'Fund Analysis'!$D$6), MIRR($F$11:F76, 0, VLOOKUP($D$6, InvestTable[], 10, FALSE)), ""), "")</f>
        <v/>
      </c>
      <c r="I76" s="23" t="str">
        <f t="shared" ref="I76:I139" si="3">IFERROR(IF( ( MAX( G76:H76)*2+ MIN( G76:H76))/3 = 0, "", ( MAX( G76:H76)*2+ MIN( G76:H76))/3), "")</f>
        <v/>
      </c>
    </row>
    <row r="77" spans="2:9" x14ac:dyDescent="0.2">
      <c r="B77" s="22"/>
      <c r="C77" s="20" t="str">
        <f t="shared" si="2"/>
        <v/>
      </c>
      <c r="D77" s="10" t="str" cm="1">
        <f t="array" ref="D77">IFERROR(INDEX(TransTable[Date], SMALL( IF( 'Fund Analysis'!$D$6 = TransTable[Fund Name], ROW( TransTable[Fund Name]) - ROW( 'Transaction List'!$B$10) + 1), 'Fund Analysis'!C76)), IFERROR(IF( C76-1 = COUNTIF(TransTable[Fund Name], 'Fund Analysis'!$D$6), MAX( IF( TransTable[Fund Name] = 'Fund Analysis'!$D$6, TransTable[Date])), ""), ""))</f>
        <v/>
      </c>
      <c r="E77" s="11" t="str" cm="1">
        <f t="array" ref="E77">IFERROR(INDEX(TransTable[Transaction Type], SMALL( IF( 'Fund Analysis'!$D$6 = TransTable[Fund Name], ROW( TransTable[Fund Name]) - ROW( 'Transaction List'!$B$10) + 1), C76)), IFERROR(IF( C76-1 = COUNTIF(TransTable[Fund Name], 'Fund Analysis'!$D$6), "Current Value", ""), ""))</f>
        <v/>
      </c>
      <c r="F77" s="12" t="str" cm="1">
        <f t="array" ref="F77">IFERROR(IF(E77 = "Valuation", 0, INDEX(TransTable[Amount], SMALL( IF( 'Fund Analysis'!$D$6 = TransTable[Fund Name], ROW( TransTable[Fund Name]) - ROW( 'Transaction List'!$B$10) + 1), C76))), IFERROR(IF( C76-1 = COUNTIF(TransTable[Fund Name], 'Fund Analysis'!$D$6), VLOOKUP( $D$6, InvestTable[], MATCH( "Expected Valuation", InvestTable[#Headers], 0), FALSE), ""), ""))</f>
        <v/>
      </c>
      <c r="G77" s="13" t="str">
        <f>IFERROR(IF(C76-1 = COUNTIF(TransTable[Fund Name], 'Fund Analysis'!$D$6), XIRR($F$11:F77, $D$11:D77), ""), "")</f>
        <v/>
      </c>
      <c r="H77" s="13" t="str">
        <f>IFERROR(IF(C76-1 = COUNTIF(TransTable[Fund Name], 'Fund Analysis'!$D$6), MIRR($F$11:F77, 0, VLOOKUP($D$6, InvestTable[], 10, FALSE)), ""), "")</f>
        <v/>
      </c>
      <c r="I77" s="23" t="str">
        <f t="shared" si="3"/>
        <v/>
      </c>
    </row>
    <row r="78" spans="2:9" x14ac:dyDescent="0.2">
      <c r="B78" s="22"/>
      <c r="C78" s="20" t="str">
        <f t="shared" si="2"/>
        <v/>
      </c>
      <c r="D78" s="10" t="str" cm="1">
        <f t="array" ref="D78">IFERROR(INDEX(TransTable[Date], SMALL( IF( 'Fund Analysis'!$D$6 = TransTable[Fund Name], ROW( TransTable[Fund Name]) - ROW( 'Transaction List'!$B$10) + 1), 'Fund Analysis'!C77)), IFERROR(IF( C77-1 = COUNTIF(TransTable[Fund Name], 'Fund Analysis'!$D$6), MAX( IF( TransTable[Fund Name] = 'Fund Analysis'!$D$6, TransTable[Date])), ""), ""))</f>
        <v/>
      </c>
      <c r="E78" s="11" t="str" cm="1">
        <f t="array" ref="E78">IFERROR(INDEX(TransTable[Transaction Type], SMALL( IF( 'Fund Analysis'!$D$6 = TransTable[Fund Name], ROW( TransTable[Fund Name]) - ROW( 'Transaction List'!$B$10) + 1), C77)), IFERROR(IF( C77-1 = COUNTIF(TransTable[Fund Name], 'Fund Analysis'!$D$6), "Current Value", ""), ""))</f>
        <v/>
      </c>
      <c r="F78" s="12" t="str" cm="1">
        <f t="array" ref="F78">IFERROR(IF(E78 = "Valuation", 0, INDEX(TransTable[Amount], SMALL( IF( 'Fund Analysis'!$D$6 = TransTable[Fund Name], ROW( TransTable[Fund Name]) - ROW( 'Transaction List'!$B$10) + 1), C77))), IFERROR(IF( C77-1 = COUNTIF(TransTable[Fund Name], 'Fund Analysis'!$D$6), VLOOKUP( $D$6, InvestTable[], MATCH( "Expected Valuation", InvestTable[#Headers], 0), FALSE), ""), ""))</f>
        <v/>
      </c>
      <c r="G78" s="13" t="str">
        <f>IFERROR(IF(C77-1 = COUNTIF(TransTable[Fund Name], 'Fund Analysis'!$D$6), XIRR($F$11:F78, $D$11:D78), ""), "")</f>
        <v/>
      </c>
      <c r="H78" s="13" t="str">
        <f>IFERROR(IF(C77-1 = COUNTIF(TransTable[Fund Name], 'Fund Analysis'!$D$6), MIRR($F$11:F78, 0, VLOOKUP($D$6, InvestTable[], 10, FALSE)), ""), "")</f>
        <v/>
      </c>
      <c r="I78" s="23" t="str">
        <f t="shared" si="3"/>
        <v/>
      </c>
    </row>
    <row r="79" spans="2:9" x14ac:dyDescent="0.2">
      <c r="B79" s="22"/>
      <c r="C79" s="20" t="str">
        <f t="shared" si="2"/>
        <v/>
      </c>
      <c r="D79" s="10" t="str" cm="1">
        <f t="array" ref="D79">IFERROR(INDEX(TransTable[Date], SMALL( IF( 'Fund Analysis'!$D$6 = TransTable[Fund Name], ROW( TransTable[Fund Name]) - ROW( 'Transaction List'!$B$10) + 1), 'Fund Analysis'!C78)), IFERROR(IF( C78-1 = COUNTIF(TransTable[Fund Name], 'Fund Analysis'!$D$6), MAX( IF( TransTable[Fund Name] = 'Fund Analysis'!$D$6, TransTable[Date])), ""), ""))</f>
        <v/>
      </c>
      <c r="E79" s="11" t="str" cm="1">
        <f t="array" ref="E79">IFERROR(INDEX(TransTable[Transaction Type], SMALL( IF( 'Fund Analysis'!$D$6 = TransTable[Fund Name], ROW( TransTable[Fund Name]) - ROW( 'Transaction List'!$B$10) + 1), C78)), IFERROR(IF( C78-1 = COUNTIF(TransTable[Fund Name], 'Fund Analysis'!$D$6), "Current Value", ""), ""))</f>
        <v/>
      </c>
      <c r="F79" s="12" t="str" cm="1">
        <f t="array" ref="F79">IFERROR(IF(E79 = "Valuation", 0, INDEX(TransTable[Amount], SMALL( IF( 'Fund Analysis'!$D$6 = TransTable[Fund Name], ROW( TransTable[Fund Name]) - ROW( 'Transaction List'!$B$10) + 1), C78))), IFERROR(IF( C78-1 = COUNTIF(TransTable[Fund Name], 'Fund Analysis'!$D$6), VLOOKUP( $D$6, InvestTable[], MATCH( "Expected Valuation", InvestTable[#Headers], 0), FALSE), ""), ""))</f>
        <v/>
      </c>
      <c r="G79" s="13" t="str">
        <f>IFERROR(IF(C78-1 = COUNTIF(TransTable[Fund Name], 'Fund Analysis'!$D$6), XIRR($F$11:F79, $D$11:D79), ""), "")</f>
        <v/>
      </c>
      <c r="H79" s="13" t="str">
        <f>IFERROR(IF(C78-1 = COUNTIF(TransTable[Fund Name], 'Fund Analysis'!$D$6), MIRR($F$11:F79, 0, VLOOKUP($D$6, InvestTable[], 10, FALSE)), ""), "")</f>
        <v/>
      </c>
      <c r="I79" s="23" t="str">
        <f t="shared" si="3"/>
        <v/>
      </c>
    </row>
    <row r="80" spans="2:9" x14ac:dyDescent="0.2">
      <c r="B80" s="22"/>
      <c r="C80" s="20" t="str">
        <f t="shared" si="2"/>
        <v/>
      </c>
      <c r="D80" s="10" t="str" cm="1">
        <f t="array" ref="D80">IFERROR(INDEX(TransTable[Date], SMALL( IF( 'Fund Analysis'!$D$6 = TransTable[Fund Name], ROW( TransTable[Fund Name]) - ROW( 'Transaction List'!$B$10) + 1), 'Fund Analysis'!C79)), IFERROR(IF( C79-1 = COUNTIF(TransTable[Fund Name], 'Fund Analysis'!$D$6), MAX( IF( TransTable[Fund Name] = 'Fund Analysis'!$D$6, TransTable[Date])), ""), ""))</f>
        <v/>
      </c>
      <c r="E80" s="11" t="str" cm="1">
        <f t="array" ref="E80">IFERROR(INDEX(TransTable[Transaction Type], SMALL( IF( 'Fund Analysis'!$D$6 = TransTable[Fund Name], ROW( TransTable[Fund Name]) - ROW( 'Transaction List'!$B$10) + 1), C79)), IFERROR(IF( C79-1 = COUNTIF(TransTable[Fund Name], 'Fund Analysis'!$D$6), "Current Value", ""), ""))</f>
        <v/>
      </c>
      <c r="F80" s="12" t="str" cm="1">
        <f t="array" ref="F80">IFERROR(IF(E80 = "Valuation", 0, INDEX(TransTable[Amount], SMALL( IF( 'Fund Analysis'!$D$6 = TransTable[Fund Name], ROW( TransTable[Fund Name]) - ROW( 'Transaction List'!$B$10) + 1), C79))), IFERROR(IF( C79-1 = COUNTIF(TransTable[Fund Name], 'Fund Analysis'!$D$6), VLOOKUP( $D$6, InvestTable[], MATCH( "Expected Valuation", InvestTable[#Headers], 0), FALSE), ""), ""))</f>
        <v/>
      </c>
      <c r="G80" s="13" t="str">
        <f>IFERROR(IF(C79-1 = COUNTIF(TransTable[Fund Name], 'Fund Analysis'!$D$6), XIRR($F$11:F80, $D$11:D80), ""), "")</f>
        <v/>
      </c>
      <c r="H80" s="13" t="str">
        <f>IFERROR(IF(C79-1 = COUNTIF(TransTable[Fund Name], 'Fund Analysis'!$D$6), MIRR($F$11:F80, 0, VLOOKUP($D$6, InvestTable[], 10, FALSE)), ""), "")</f>
        <v/>
      </c>
      <c r="I80" s="23" t="str">
        <f t="shared" si="3"/>
        <v/>
      </c>
    </row>
    <row r="81" spans="2:9" x14ac:dyDescent="0.2">
      <c r="B81" s="22"/>
      <c r="C81" s="20" t="str">
        <f t="shared" si="2"/>
        <v/>
      </c>
      <c r="D81" s="10" t="str" cm="1">
        <f t="array" ref="D81">IFERROR(INDEX(TransTable[Date], SMALL( IF( 'Fund Analysis'!$D$6 = TransTable[Fund Name], ROW( TransTable[Fund Name]) - ROW( 'Transaction List'!$B$10) + 1), 'Fund Analysis'!C80)), IFERROR(IF( C80-1 = COUNTIF(TransTable[Fund Name], 'Fund Analysis'!$D$6), MAX( IF( TransTable[Fund Name] = 'Fund Analysis'!$D$6, TransTable[Date])), ""), ""))</f>
        <v/>
      </c>
      <c r="E81" s="11" t="str" cm="1">
        <f t="array" ref="E81">IFERROR(INDEX(TransTable[Transaction Type], SMALL( IF( 'Fund Analysis'!$D$6 = TransTable[Fund Name], ROW( TransTable[Fund Name]) - ROW( 'Transaction List'!$B$10) + 1), C80)), IFERROR(IF( C80-1 = COUNTIF(TransTable[Fund Name], 'Fund Analysis'!$D$6), "Current Value", ""), ""))</f>
        <v/>
      </c>
      <c r="F81" s="12" t="str" cm="1">
        <f t="array" ref="F81">IFERROR(IF(E81 = "Valuation", 0, INDEX(TransTable[Amount], SMALL( IF( 'Fund Analysis'!$D$6 = TransTable[Fund Name], ROW( TransTable[Fund Name]) - ROW( 'Transaction List'!$B$10) + 1), C80))), IFERROR(IF( C80-1 = COUNTIF(TransTable[Fund Name], 'Fund Analysis'!$D$6), VLOOKUP( $D$6, InvestTable[], MATCH( "Expected Valuation", InvestTable[#Headers], 0), FALSE), ""), ""))</f>
        <v/>
      </c>
      <c r="G81" s="13" t="str">
        <f>IFERROR(IF(C80-1 = COUNTIF(TransTable[Fund Name], 'Fund Analysis'!$D$6), XIRR($F$11:F81, $D$11:D81), ""), "")</f>
        <v/>
      </c>
      <c r="H81" s="13" t="str">
        <f>IFERROR(IF(C80-1 = COUNTIF(TransTable[Fund Name], 'Fund Analysis'!$D$6), MIRR($F$11:F81, 0, VLOOKUP($D$6, InvestTable[], 10, FALSE)), ""), "")</f>
        <v/>
      </c>
      <c r="I81" s="23" t="str">
        <f t="shared" si="3"/>
        <v/>
      </c>
    </row>
    <row r="82" spans="2:9" x14ac:dyDescent="0.2">
      <c r="B82" s="22"/>
      <c r="C82" s="20" t="str">
        <f t="shared" si="2"/>
        <v/>
      </c>
      <c r="D82" s="10" t="str" cm="1">
        <f t="array" ref="D82">IFERROR(INDEX(TransTable[Date], SMALL( IF( 'Fund Analysis'!$D$6 = TransTable[Fund Name], ROW( TransTable[Fund Name]) - ROW( 'Transaction List'!$B$10) + 1), 'Fund Analysis'!C81)), IFERROR(IF( C81-1 = COUNTIF(TransTable[Fund Name], 'Fund Analysis'!$D$6), MAX( IF( TransTable[Fund Name] = 'Fund Analysis'!$D$6, TransTable[Date])), ""), ""))</f>
        <v/>
      </c>
      <c r="E82" s="11" t="str" cm="1">
        <f t="array" ref="E82">IFERROR(INDEX(TransTable[Transaction Type], SMALL( IF( 'Fund Analysis'!$D$6 = TransTable[Fund Name], ROW( TransTable[Fund Name]) - ROW( 'Transaction List'!$B$10) + 1), C81)), IFERROR(IF( C81-1 = COUNTIF(TransTable[Fund Name], 'Fund Analysis'!$D$6), "Current Value", ""), ""))</f>
        <v/>
      </c>
      <c r="F82" s="12" t="str" cm="1">
        <f t="array" ref="F82">IFERROR(IF(E82 = "Valuation", 0, INDEX(TransTable[Amount], SMALL( IF( 'Fund Analysis'!$D$6 = TransTable[Fund Name], ROW( TransTable[Fund Name]) - ROW( 'Transaction List'!$B$10) + 1), C81))), IFERROR(IF( C81-1 = COUNTIF(TransTable[Fund Name], 'Fund Analysis'!$D$6), VLOOKUP( $D$6, InvestTable[], MATCH( "Expected Valuation", InvestTable[#Headers], 0), FALSE), ""), ""))</f>
        <v/>
      </c>
      <c r="G82" s="13" t="str">
        <f>IFERROR(IF(C81-1 = COUNTIF(TransTable[Fund Name], 'Fund Analysis'!$D$6), XIRR($F$11:F82, $D$11:D82), ""), "")</f>
        <v/>
      </c>
      <c r="H82" s="13" t="str">
        <f>IFERROR(IF(C81-1 = COUNTIF(TransTable[Fund Name], 'Fund Analysis'!$D$6), MIRR($F$11:F82, 0, VLOOKUP($D$6, InvestTable[], 10, FALSE)), ""), "")</f>
        <v/>
      </c>
      <c r="I82" s="23" t="str">
        <f t="shared" si="3"/>
        <v/>
      </c>
    </row>
    <row r="83" spans="2:9" x14ac:dyDescent="0.2">
      <c r="B83" s="22"/>
      <c r="C83" s="20" t="str">
        <f t="shared" si="2"/>
        <v/>
      </c>
      <c r="D83" s="10" t="str" cm="1">
        <f t="array" ref="D83">IFERROR(INDEX(TransTable[Date], SMALL( IF( 'Fund Analysis'!$D$6 = TransTable[Fund Name], ROW( TransTable[Fund Name]) - ROW( 'Transaction List'!$B$10) + 1), 'Fund Analysis'!C82)), IFERROR(IF( C82-1 = COUNTIF(TransTable[Fund Name], 'Fund Analysis'!$D$6), MAX( IF( TransTable[Fund Name] = 'Fund Analysis'!$D$6, TransTable[Date])), ""), ""))</f>
        <v/>
      </c>
      <c r="E83" s="11" t="str" cm="1">
        <f t="array" ref="E83">IFERROR(INDEX(TransTable[Transaction Type], SMALL( IF( 'Fund Analysis'!$D$6 = TransTable[Fund Name], ROW( TransTable[Fund Name]) - ROW( 'Transaction List'!$B$10) + 1), C82)), IFERROR(IF( C82-1 = COUNTIF(TransTable[Fund Name], 'Fund Analysis'!$D$6), "Current Value", ""), ""))</f>
        <v/>
      </c>
      <c r="F83" s="12" t="str" cm="1">
        <f t="array" ref="F83">IFERROR(IF(E83 = "Valuation", 0, INDEX(TransTable[Amount], SMALL( IF( 'Fund Analysis'!$D$6 = TransTable[Fund Name], ROW( TransTable[Fund Name]) - ROW( 'Transaction List'!$B$10) + 1), C82))), IFERROR(IF( C82-1 = COUNTIF(TransTable[Fund Name], 'Fund Analysis'!$D$6), VLOOKUP( $D$6, InvestTable[], MATCH( "Expected Valuation", InvestTable[#Headers], 0), FALSE), ""), ""))</f>
        <v/>
      </c>
      <c r="G83" s="13" t="str">
        <f>IFERROR(IF(C82-1 = COUNTIF(TransTable[Fund Name], 'Fund Analysis'!$D$6), XIRR($F$11:F83, $D$11:D83), ""), "")</f>
        <v/>
      </c>
      <c r="H83" s="13" t="str">
        <f>IFERROR(IF(C82-1 = COUNTIF(TransTable[Fund Name], 'Fund Analysis'!$D$6), MIRR($F$11:F83, 0, VLOOKUP($D$6, InvestTable[], 10, FALSE)), ""), "")</f>
        <v/>
      </c>
      <c r="I83" s="23" t="str">
        <f t="shared" si="3"/>
        <v/>
      </c>
    </row>
    <row r="84" spans="2:9" x14ac:dyDescent="0.2">
      <c r="B84" s="22"/>
      <c r="C84" s="20" t="str">
        <f t="shared" si="2"/>
        <v/>
      </c>
      <c r="D84" s="10" t="str" cm="1">
        <f t="array" ref="D84">IFERROR(INDEX(TransTable[Date], SMALL( IF( 'Fund Analysis'!$D$6 = TransTable[Fund Name], ROW( TransTable[Fund Name]) - ROW( 'Transaction List'!$B$10) + 1), 'Fund Analysis'!C83)), IFERROR(IF( C83-1 = COUNTIF(TransTable[Fund Name], 'Fund Analysis'!$D$6), MAX( IF( TransTable[Fund Name] = 'Fund Analysis'!$D$6, TransTable[Date])), ""), ""))</f>
        <v/>
      </c>
      <c r="E84" s="11" t="str" cm="1">
        <f t="array" ref="E84">IFERROR(INDEX(TransTable[Transaction Type], SMALL( IF( 'Fund Analysis'!$D$6 = TransTable[Fund Name], ROW( TransTable[Fund Name]) - ROW( 'Transaction List'!$B$10) + 1), C83)), IFERROR(IF( C83-1 = COUNTIF(TransTable[Fund Name], 'Fund Analysis'!$D$6), "Current Value", ""), ""))</f>
        <v/>
      </c>
      <c r="F84" s="12" t="str" cm="1">
        <f t="array" ref="F84">IFERROR(IF(E84 = "Valuation", 0, INDEX(TransTable[Amount], SMALL( IF( 'Fund Analysis'!$D$6 = TransTable[Fund Name], ROW( TransTable[Fund Name]) - ROW( 'Transaction List'!$B$10) + 1), C83))), IFERROR(IF( C83-1 = COUNTIF(TransTable[Fund Name], 'Fund Analysis'!$D$6), VLOOKUP( $D$6, InvestTable[], MATCH( "Expected Valuation", InvestTable[#Headers], 0), FALSE), ""), ""))</f>
        <v/>
      </c>
      <c r="G84" s="13" t="str">
        <f>IFERROR(IF(C83-1 = COUNTIF(TransTable[Fund Name], 'Fund Analysis'!$D$6), XIRR($F$11:F84, $D$11:D84), ""), "")</f>
        <v/>
      </c>
      <c r="H84" s="13" t="str">
        <f>IFERROR(IF(C83-1 = COUNTIF(TransTable[Fund Name], 'Fund Analysis'!$D$6), MIRR($F$11:F84, 0, VLOOKUP($D$6, InvestTable[], 10, FALSE)), ""), "")</f>
        <v/>
      </c>
      <c r="I84" s="23" t="str">
        <f t="shared" si="3"/>
        <v/>
      </c>
    </row>
    <row r="85" spans="2:9" x14ac:dyDescent="0.2">
      <c r="B85" s="22"/>
      <c r="C85" s="20" t="str">
        <f t="shared" si="2"/>
        <v/>
      </c>
      <c r="D85" s="10" t="str" cm="1">
        <f t="array" ref="D85">IFERROR(INDEX(TransTable[Date], SMALL( IF( 'Fund Analysis'!$D$6 = TransTable[Fund Name], ROW( TransTable[Fund Name]) - ROW( 'Transaction List'!$B$10) + 1), 'Fund Analysis'!C84)), IFERROR(IF( C84-1 = COUNTIF(TransTable[Fund Name], 'Fund Analysis'!$D$6), MAX( IF( TransTable[Fund Name] = 'Fund Analysis'!$D$6, TransTable[Date])), ""), ""))</f>
        <v/>
      </c>
      <c r="E85" s="11" t="str" cm="1">
        <f t="array" ref="E85">IFERROR(INDEX(TransTable[Transaction Type], SMALL( IF( 'Fund Analysis'!$D$6 = TransTable[Fund Name], ROW( TransTable[Fund Name]) - ROW( 'Transaction List'!$B$10) + 1), C84)), IFERROR(IF( C84-1 = COUNTIF(TransTable[Fund Name], 'Fund Analysis'!$D$6), "Current Value", ""), ""))</f>
        <v/>
      </c>
      <c r="F85" s="12" t="str" cm="1">
        <f t="array" ref="F85">IFERROR(IF(E85 = "Valuation", 0, INDEX(TransTable[Amount], SMALL( IF( 'Fund Analysis'!$D$6 = TransTable[Fund Name], ROW( TransTable[Fund Name]) - ROW( 'Transaction List'!$B$10) + 1), C84))), IFERROR(IF( C84-1 = COUNTIF(TransTable[Fund Name], 'Fund Analysis'!$D$6), VLOOKUP( $D$6, InvestTable[], MATCH( "Expected Valuation", InvestTable[#Headers], 0), FALSE), ""), ""))</f>
        <v/>
      </c>
      <c r="G85" s="13" t="str">
        <f>IFERROR(IF(C84-1 = COUNTIF(TransTable[Fund Name], 'Fund Analysis'!$D$6), XIRR($F$11:F85, $D$11:D85), ""), "")</f>
        <v/>
      </c>
      <c r="H85" s="13" t="str">
        <f>IFERROR(IF(C84-1 = COUNTIF(TransTable[Fund Name], 'Fund Analysis'!$D$6), MIRR($F$11:F85, 0, VLOOKUP($D$6, InvestTable[], 10, FALSE)), ""), "")</f>
        <v/>
      </c>
      <c r="I85" s="23" t="str">
        <f t="shared" si="3"/>
        <v/>
      </c>
    </row>
    <row r="86" spans="2:9" x14ac:dyDescent="0.2">
      <c r="B86" s="22"/>
      <c r="C86" s="20" t="str">
        <f t="shared" si="2"/>
        <v/>
      </c>
      <c r="D86" s="10" t="str" cm="1">
        <f t="array" ref="D86">IFERROR(INDEX(TransTable[Date], SMALL( IF( 'Fund Analysis'!$D$6 = TransTable[Fund Name], ROW( TransTable[Fund Name]) - ROW( 'Transaction List'!$B$10) + 1), 'Fund Analysis'!C85)), IFERROR(IF( C85-1 = COUNTIF(TransTable[Fund Name], 'Fund Analysis'!$D$6), MAX( IF( TransTable[Fund Name] = 'Fund Analysis'!$D$6, TransTable[Date])), ""), ""))</f>
        <v/>
      </c>
      <c r="E86" s="11" t="str" cm="1">
        <f t="array" ref="E86">IFERROR(INDEX(TransTable[Transaction Type], SMALL( IF( 'Fund Analysis'!$D$6 = TransTable[Fund Name], ROW( TransTable[Fund Name]) - ROW( 'Transaction List'!$B$10) + 1), C85)), IFERROR(IF( C85-1 = COUNTIF(TransTable[Fund Name], 'Fund Analysis'!$D$6), "Current Value", ""), ""))</f>
        <v/>
      </c>
      <c r="F86" s="12" t="str" cm="1">
        <f t="array" ref="F86">IFERROR(IF(E86 = "Valuation", 0, INDEX(TransTable[Amount], SMALL( IF( 'Fund Analysis'!$D$6 = TransTable[Fund Name], ROW( TransTable[Fund Name]) - ROW( 'Transaction List'!$B$10) + 1), C85))), IFERROR(IF( C85-1 = COUNTIF(TransTable[Fund Name], 'Fund Analysis'!$D$6), VLOOKUP( $D$6, InvestTable[], MATCH( "Expected Valuation", InvestTable[#Headers], 0), FALSE), ""), ""))</f>
        <v/>
      </c>
      <c r="G86" s="13" t="str">
        <f>IFERROR(IF(C85-1 = COUNTIF(TransTable[Fund Name], 'Fund Analysis'!$D$6), XIRR($F$11:F86, $D$11:D86), ""), "")</f>
        <v/>
      </c>
      <c r="H86" s="13" t="str">
        <f>IFERROR(IF(C85-1 = COUNTIF(TransTable[Fund Name], 'Fund Analysis'!$D$6), MIRR($F$11:F86, 0, VLOOKUP($D$6, InvestTable[], 10, FALSE)), ""), "")</f>
        <v/>
      </c>
      <c r="I86" s="23" t="str">
        <f t="shared" si="3"/>
        <v/>
      </c>
    </row>
    <row r="87" spans="2:9" x14ac:dyDescent="0.2">
      <c r="B87" s="22"/>
      <c r="C87" s="20" t="str">
        <f t="shared" si="2"/>
        <v/>
      </c>
      <c r="D87" s="10" t="str" cm="1">
        <f t="array" ref="D87">IFERROR(INDEX(TransTable[Date], SMALL( IF( 'Fund Analysis'!$D$6 = TransTable[Fund Name], ROW( TransTable[Fund Name]) - ROW( 'Transaction List'!$B$10) + 1), 'Fund Analysis'!C86)), IFERROR(IF( C86-1 = COUNTIF(TransTable[Fund Name], 'Fund Analysis'!$D$6), MAX( IF( TransTable[Fund Name] = 'Fund Analysis'!$D$6, TransTable[Date])), ""), ""))</f>
        <v/>
      </c>
      <c r="E87" s="11" t="str" cm="1">
        <f t="array" ref="E87">IFERROR(INDEX(TransTable[Transaction Type], SMALL( IF( 'Fund Analysis'!$D$6 = TransTable[Fund Name], ROW( TransTable[Fund Name]) - ROW( 'Transaction List'!$B$10) + 1), C86)), IFERROR(IF( C86-1 = COUNTIF(TransTable[Fund Name], 'Fund Analysis'!$D$6), "Current Value", ""), ""))</f>
        <v/>
      </c>
      <c r="F87" s="12" t="str" cm="1">
        <f t="array" ref="F87">IFERROR(IF(E87 = "Valuation", 0, INDEX(TransTable[Amount], SMALL( IF( 'Fund Analysis'!$D$6 = TransTable[Fund Name], ROW( TransTable[Fund Name]) - ROW( 'Transaction List'!$B$10) + 1), C86))), IFERROR(IF( C86-1 = COUNTIF(TransTable[Fund Name], 'Fund Analysis'!$D$6), VLOOKUP( $D$6, InvestTable[], MATCH( "Expected Valuation", InvestTable[#Headers], 0), FALSE), ""), ""))</f>
        <v/>
      </c>
      <c r="G87" s="13" t="str">
        <f>IFERROR(IF(C86-1 = COUNTIF(TransTable[Fund Name], 'Fund Analysis'!$D$6), XIRR($F$11:F87, $D$11:D87), ""), "")</f>
        <v/>
      </c>
      <c r="H87" s="13" t="str">
        <f>IFERROR(IF(C86-1 = COUNTIF(TransTable[Fund Name], 'Fund Analysis'!$D$6), MIRR($F$11:F87, 0, VLOOKUP($D$6, InvestTable[], 10, FALSE)), ""), "")</f>
        <v/>
      </c>
      <c r="I87" s="23" t="str">
        <f t="shared" si="3"/>
        <v/>
      </c>
    </row>
    <row r="88" spans="2:9" x14ac:dyDescent="0.2">
      <c r="B88" s="22"/>
      <c r="C88" s="20" t="str">
        <f t="shared" ref="C88:C95" si="4">IFERROR(IF(D88 = "", "", C87 + 1), "")</f>
        <v/>
      </c>
      <c r="D88" s="10" t="str" cm="1">
        <f t="array" ref="D88">IFERROR(INDEX(TransTable[Date], SMALL( IF( 'Fund Analysis'!$D$6 = TransTable[Fund Name], ROW( TransTable[Fund Name]) - ROW( 'Transaction List'!$B$10) + 1), 'Fund Analysis'!C87)), IFERROR(IF( C87-1 = COUNTIF(TransTable[Fund Name], 'Fund Analysis'!$D$6), MAX( IF( TransTable[Fund Name] = 'Fund Analysis'!$D$6, TransTable[Date])), ""), ""))</f>
        <v/>
      </c>
      <c r="E88" s="11" t="str" cm="1">
        <f t="array" ref="E88">IFERROR(INDEX(TransTable[Transaction Type], SMALL( IF( 'Fund Analysis'!$D$6 = TransTable[Fund Name], ROW( TransTable[Fund Name]) - ROW( 'Transaction List'!$B$10) + 1), C87)), IFERROR(IF( C87-1 = COUNTIF(TransTable[Fund Name], 'Fund Analysis'!$D$6), "Current Value", ""), ""))</f>
        <v/>
      </c>
      <c r="F88" s="12" t="str" cm="1">
        <f t="array" ref="F88">IFERROR(IF(E88 = "Valuation", 0, INDEX(TransTable[Amount], SMALL( IF( 'Fund Analysis'!$D$6 = TransTable[Fund Name], ROW( TransTable[Fund Name]) - ROW( 'Transaction List'!$B$10) + 1), C87))), IFERROR(IF( C87-1 = COUNTIF(TransTable[Fund Name], 'Fund Analysis'!$D$6), VLOOKUP( $D$6, InvestTable[], MATCH( "Expected Valuation", InvestTable[#Headers], 0), FALSE), ""), ""))</f>
        <v/>
      </c>
      <c r="G88" s="13" t="str">
        <f>IFERROR(IF(C87-1 = COUNTIF(TransTable[Fund Name], 'Fund Analysis'!$D$6), XIRR($F$11:F88, $D$11:D88), ""), "")</f>
        <v/>
      </c>
      <c r="H88" s="13" t="str">
        <f>IFERROR(IF(C87-1 = COUNTIF(TransTable[Fund Name], 'Fund Analysis'!$D$6), MIRR($F$11:F88, 0, VLOOKUP($D$6, InvestTable[], 10, FALSE)), ""), "")</f>
        <v/>
      </c>
      <c r="I88" s="23" t="str">
        <f t="shared" si="3"/>
        <v/>
      </c>
    </row>
    <row r="89" spans="2:9" x14ac:dyDescent="0.2">
      <c r="B89" s="22"/>
      <c r="C89" s="20" t="str">
        <f t="shared" si="4"/>
        <v/>
      </c>
      <c r="D89" s="10" t="str" cm="1">
        <f t="array" ref="D89">IFERROR(INDEX(TransTable[Date], SMALL( IF( 'Fund Analysis'!$D$6 = TransTable[Fund Name], ROW( TransTable[Fund Name]) - ROW( 'Transaction List'!$B$10) + 1), 'Fund Analysis'!C88)), IFERROR(IF( C88-1 = COUNTIF(TransTable[Fund Name], 'Fund Analysis'!$D$6), MAX( IF( TransTable[Fund Name] = 'Fund Analysis'!$D$6, TransTable[Date])), ""), ""))</f>
        <v/>
      </c>
      <c r="E89" s="11" t="str" cm="1">
        <f t="array" ref="E89">IFERROR(INDEX(TransTable[Transaction Type], SMALL( IF( 'Fund Analysis'!$D$6 = TransTable[Fund Name], ROW( TransTable[Fund Name]) - ROW( 'Transaction List'!$B$10) + 1), C88)), IFERROR(IF( C88-1 = COUNTIF(TransTable[Fund Name], 'Fund Analysis'!$D$6), "Current Value", ""), ""))</f>
        <v/>
      </c>
      <c r="F89" s="12" t="str" cm="1">
        <f t="array" ref="F89">IFERROR(IF(E89 = "Valuation", 0, INDEX(TransTable[Amount], SMALL( IF( 'Fund Analysis'!$D$6 = TransTable[Fund Name], ROW( TransTable[Fund Name]) - ROW( 'Transaction List'!$B$10) + 1), C88))), IFERROR(IF( C88-1 = COUNTIF(TransTable[Fund Name], 'Fund Analysis'!$D$6), VLOOKUP( $D$6, InvestTable[], MATCH( "Expected Valuation", InvestTable[#Headers], 0), FALSE), ""), ""))</f>
        <v/>
      </c>
      <c r="G89" s="13" t="str">
        <f>IFERROR(IF(C88-1 = COUNTIF(TransTable[Fund Name], 'Fund Analysis'!$D$6), XIRR($F$11:F89, $D$11:D89), ""), "")</f>
        <v/>
      </c>
      <c r="H89" s="13" t="str">
        <f>IFERROR(IF(C88-1 = COUNTIF(TransTable[Fund Name], 'Fund Analysis'!$D$6), MIRR($F$11:F89, 0, VLOOKUP($D$6, InvestTable[], 10, FALSE)), ""), "")</f>
        <v/>
      </c>
      <c r="I89" s="23" t="str">
        <f t="shared" si="3"/>
        <v/>
      </c>
    </row>
    <row r="90" spans="2:9" x14ac:dyDescent="0.2">
      <c r="B90" s="22"/>
      <c r="C90" s="20" t="str">
        <f t="shared" si="4"/>
        <v/>
      </c>
      <c r="D90" s="10" t="str" cm="1">
        <f t="array" ref="D90">IFERROR(INDEX(TransTable[Date], SMALL( IF( 'Fund Analysis'!$D$6 = TransTable[Fund Name], ROW( TransTable[Fund Name]) - ROW( 'Transaction List'!$B$10) + 1), 'Fund Analysis'!C89)), IFERROR(IF( C89-1 = COUNTIF(TransTable[Fund Name], 'Fund Analysis'!$D$6), MAX( IF( TransTable[Fund Name] = 'Fund Analysis'!$D$6, TransTable[Date])), ""), ""))</f>
        <v/>
      </c>
      <c r="E90" s="11" t="str" cm="1">
        <f t="array" ref="E90">IFERROR(INDEX(TransTable[Transaction Type], SMALL( IF( 'Fund Analysis'!$D$6 = TransTable[Fund Name], ROW( TransTable[Fund Name]) - ROW( 'Transaction List'!$B$10) + 1), C89)), IFERROR(IF( C89-1 = COUNTIF(TransTable[Fund Name], 'Fund Analysis'!$D$6), "Current Value", ""), ""))</f>
        <v/>
      </c>
      <c r="F90" s="12" t="str" cm="1">
        <f t="array" ref="F90">IFERROR(IF(E90 = "Valuation", 0, INDEX(TransTable[Amount], SMALL( IF( 'Fund Analysis'!$D$6 = TransTable[Fund Name], ROW( TransTable[Fund Name]) - ROW( 'Transaction List'!$B$10) + 1), C89))), IFERROR(IF( C89-1 = COUNTIF(TransTable[Fund Name], 'Fund Analysis'!$D$6), VLOOKUP( $D$6, InvestTable[], MATCH( "Expected Valuation", InvestTable[#Headers], 0), FALSE), ""), ""))</f>
        <v/>
      </c>
      <c r="G90" s="13" t="str">
        <f>IFERROR(IF(C89-1 = COUNTIF(TransTable[Fund Name], 'Fund Analysis'!$D$6), XIRR($F$11:F90, $D$11:D90), ""), "")</f>
        <v/>
      </c>
      <c r="H90" s="13" t="str">
        <f>IFERROR(IF(C89-1 = COUNTIF(TransTable[Fund Name], 'Fund Analysis'!$D$6), MIRR($F$11:F90, 0, VLOOKUP($D$6, InvestTable[], 10, FALSE)), ""), "")</f>
        <v/>
      </c>
      <c r="I90" s="23" t="str">
        <f t="shared" si="3"/>
        <v/>
      </c>
    </row>
    <row r="91" spans="2:9" x14ac:dyDescent="0.2">
      <c r="B91" s="22"/>
      <c r="C91" s="20" t="str">
        <f t="shared" si="4"/>
        <v/>
      </c>
      <c r="D91" s="10" t="str" cm="1">
        <f t="array" ref="D91">IFERROR(INDEX(TransTable[Date], SMALL( IF( 'Fund Analysis'!$D$6 = TransTable[Fund Name], ROW( TransTable[Fund Name]) - ROW( 'Transaction List'!$B$10) + 1), 'Fund Analysis'!C90)), IFERROR(IF( C90-1 = COUNTIF(TransTable[Fund Name], 'Fund Analysis'!$D$6), MAX( IF( TransTable[Fund Name] = 'Fund Analysis'!$D$6, TransTable[Date])), ""), ""))</f>
        <v/>
      </c>
      <c r="E91" s="11" t="str" cm="1">
        <f t="array" ref="E91">IFERROR(INDEX(TransTable[Transaction Type], SMALL( IF( 'Fund Analysis'!$D$6 = TransTable[Fund Name], ROW( TransTable[Fund Name]) - ROW( 'Transaction List'!$B$10) + 1), C90)), IFERROR(IF( C90-1 = COUNTIF(TransTable[Fund Name], 'Fund Analysis'!$D$6), "Current Value", ""), ""))</f>
        <v/>
      </c>
      <c r="F91" s="12" t="str" cm="1">
        <f t="array" ref="F91">IFERROR(IF(E91 = "Valuation", 0, INDEX(TransTable[Amount], SMALL( IF( 'Fund Analysis'!$D$6 = TransTable[Fund Name], ROW( TransTable[Fund Name]) - ROW( 'Transaction List'!$B$10) + 1), C90))), IFERROR(IF( C90-1 = COUNTIF(TransTable[Fund Name], 'Fund Analysis'!$D$6), VLOOKUP( $D$6, InvestTable[], MATCH( "Expected Valuation", InvestTable[#Headers], 0), FALSE), ""), ""))</f>
        <v/>
      </c>
      <c r="G91" s="13" t="str">
        <f>IFERROR(IF(C90-1 = COUNTIF(TransTable[Fund Name], 'Fund Analysis'!$D$6), XIRR($F$11:F91, $D$11:D91), ""), "")</f>
        <v/>
      </c>
      <c r="H91" s="13" t="str">
        <f>IFERROR(IF(C90-1 = COUNTIF(TransTable[Fund Name], 'Fund Analysis'!$D$6), MIRR($F$11:F91, 0, VLOOKUP($D$6, InvestTable[], 10, FALSE)), ""), "")</f>
        <v/>
      </c>
      <c r="I91" s="23" t="str">
        <f t="shared" si="3"/>
        <v/>
      </c>
    </row>
    <row r="92" spans="2:9" x14ac:dyDescent="0.2">
      <c r="B92" s="22"/>
      <c r="C92" s="20" t="str">
        <f t="shared" si="4"/>
        <v/>
      </c>
      <c r="D92" s="10" t="str" cm="1">
        <f t="array" ref="D92">IFERROR(INDEX(TransTable[Date], SMALL( IF( 'Fund Analysis'!$D$6 = TransTable[Fund Name], ROW( TransTable[Fund Name]) - ROW( 'Transaction List'!$B$10) + 1), 'Fund Analysis'!C91)), IFERROR(IF( C91-1 = COUNTIF(TransTable[Fund Name], 'Fund Analysis'!$D$6), MAX( IF( TransTable[Fund Name] = 'Fund Analysis'!$D$6, TransTable[Date])), ""), ""))</f>
        <v/>
      </c>
      <c r="E92" s="11" t="str" cm="1">
        <f t="array" ref="E92">IFERROR(INDEX(TransTable[Transaction Type], SMALL( IF( 'Fund Analysis'!$D$6 = TransTable[Fund Name], ROW( TransTable[Fund Name]) - ROW( 'Transaction List'!$B$10) + 1), C91)), IFERROR(IF( C91-1 = COUNTIF(TransTable[Fund Name], 'Fund Analysis'!$D$6), "Current Value", ""), ""))</f>
        <v/>
      </c>
      <c r="F92" s="12" t="str" cm="1">
        <f t="array" ref="F92">IFERROR(IF(E92 = "Valuation", 0, INDEX(TransTable[Amount], SMALL( IF( 'Fund Analysis'!$D$6 = TransTable[Fund Name], ROW( TransTable[Fund Name]) - ROW( 'Transaction List'!$B$10) + 1), C91))), IFERROR(IF( C91-1 = COUNTIF(TransTable[Fund Name], 'Fund Analysis'!$D$6), VLOOKUP( $D$6, InvestTable[], MATCH( "Expected Valuation", InvestTable[#Headers], 0), FALSE), ""), ""))</f>
        <v/>
      </c>
      <c r="G92" s="13" t="str">
        <f>IFERROR(IF(C91-1 = COUNTIF(TransTable[Fund Name], 'Fund Analysis'!$D$6), XIRR($F$11:F92, $D$11:D92), ""), "")</f>
        <v/>
      </c>
      <c r="H92" s="13" t="str">
        <f>IFERROR(IF(C91-1 = COUNTIF(TransTable[Fund Name], 'Fund Analysis'!$D$6), MIRR($F$11:F92, 0, VLOOKUP($D$6, InvestTable[], 10, FALSE)), ""), "")</f>
        <v/>
      </c>
      <c r="I92" s="23" t="str">
        <f t="shared" si="3"/>
        <v/>
      </c>
    </row>
    <row r="93" spans="2:9" x14ac:dyDescent="0.2">
      <c r="B93" s="22"/>
      <c r="C93" s="20" t="str">
        <f t="shared" si="4"/>
        <v/>
      </c>
      <c r="D93" s="10" t="str" cm="1">
        <f t="array" ref="D93">IFERROR(INDEX(TransTable[Date], SMALL( IF( 'Fund Analysis'!$D$6 = TransTable[Fund Name], ROW( TransTable[Fund Name]) - ROW( 'Transaction List'!$B$10) + 1), 'Fund Analysis'!C92)), IFERROR(IF( C92-1 = COUNTIF(TransTable[Fund Name], 'Fund Analysis'!$D$6), MAX( IF( TransTable[Fund Name] = 'Fund Analysis'!$D$6, TransTable[Date])), ""), ""))</f>
        <v/>
      </c>
      <c r="E93" s="11" t="str" cm="1">
        <f t="array" ref="E93">IFERROR(INDEX(TransTable[Transaction Type], SMALL( IF( 'Fund Analysis'!$D$6 = TransTable[Fund Name], ROW( TransTable[Fund Name]) - ROW( 'Transaction List'!$B$10) + 1), C92)), IFERROR(IF( C92-1 = COUNTIF(TransTable[Fund Name], 'Fund Analysis'!$D$6), "Current Value", ""), ""))</f>
        <v/>
      </c>
      <c r="F93" s="12" t="str" cm="1">
        <f t="array" ref="F93">IFERROR(IF(E93 = "Valuation", 0, INDEX(TransTable[Amount], SMALL( IF( 'Fund Analysis'!$D$6 = TransTable[Fund Name], ROW( TransTable[Fund Name]) - ROW( 'Transaction List'!$B$10) + 1), C92))), IFERROR(IF( C92-1 = COUNTIF(TransTable[Fund Name], 'Fund Analysis'!$D$6), VLOOKUP( $D$6, InvestTable[], MATCH( "Expected Valuation", InvestTable[#Headers], 0), FALSE), ""), ""))</f>
        <v/>
      </c>
      <c r="G93" s="13" t="str">
        <f>IFERROR(IF(C92-1 = COUNTIF(TransTable[Fund Name], 'Fund Analysis'!$D$6), XIRR($F$11:F93, $D$11:D93), ""), "")</f>
        <v/>
      </c>
      <c r="H93" s="13" t="str">
        <f>IFERROR(IF(C92-1 = COUNTIF(TransTable[Fund Name], 'Fund Analysis'!$D$6), MIRR($F$11:F93, 0, VLOOKUP($D$6, InvestTable[], 10, FALSE)), ""), "")</f>
        <v/>
      </c>
      <c r="I93" s="23" t="str">
        <f t="shared" si="3"/>
        <v/>
      </c>
    </row>
    <row r="94" spans="2:9" x14ac:dyDescent="0.2">
      <c r="B94" s="22"/>
      <c r="C94" s="20" t="str">
        <f t="shared" si="4"/>
        <v/>
      </c>
      <c r="D94" s="10" t="str" cm="1">
        <f t="array" ref="D94">IFERROR(INDEX(TransTable[Date], SMALL( IF( 'Fund Analysis'!$D$6 = TransTable[Fund Name], ROW( TransTable[Fund Name]) - ROW( 'Transaction List'!$B$10) + 1), 'Fund Analysis'!C93)), IFERROR(IF( C93-1 = COUNTIF(TransTable[Fund Name], 'Fund Analysis'!$D$6), MAX( IF( TransTable[Fund Name] = 'Fund Analysis'!$D$6, TransTable[Date])), ""), ""))</f>
        <v/>
      </c>
      <c r="E94" s="11" t="str" cm="1">
        <f t="array" ref="E94">IFERROR(INDEX(TransTable[Transaction Type], SMALL( IF( 'Fund Analysis'!$D$6 = TransTable[Fund Name], ROW( TransTable[Fund Name]) - ROW( 'Transaction List'!$B$10) + 1), C93)), IFERROR(IF( C93-1 = COUNTIF(TransTable[Fund Name], 'Fund Analysis'!$D$6), "Current Value", ""), ""))</f>
        <v/>
      </c>
      <c r="F94" s="12" t="str" cm="1">
        <f t="array" ref="F94">IFERROR(IF(E94 = "Valuation", 0, INDEX(TransTable[Amount], SMALL( IF( 'Fund Analysis'!$D$6 = TransTable[Fund Name], ROW( TransTable[Fund Name]) - ROW( 'Transaction List'!$B$10) + 1), C93))), IFERROR(IF( C93-1 = COUNTIF(TransTable[Fund Name], 'Fund Analysis'!$D$6), VLOOKUP( $D$6, InvestTable[], MATCH( "Expected Valuation", InvestTable[#Headers], 0), FALSE), ""), ""))</f>
        <v/>
      </c>
      <c r="G94" s="13" t="str">
        <f>IFERROR(IF(C93-1 = COUNTIF(TransTable[Fund Name], 'Fund Analysis'!$D$6), XIRR($F$11:F94, $D$11:D94), ""), "")</f>
        <v/>
      </c>
      <c r="H94" s="13" t="str">
        <f>IFERROR(IF(C93-1 = COUNTIF(TransTable[Fund Name], 'Fund Analysis'!$D$6), MIRR($F$11:F94, 0, VLOOKUP($D$6, InvestTable[], 10, FALSE)), ""), "")</f>
        <v/>
      </c>
      <c r="I94" s="23" t="str">
        <f t="shared" si="3"/>
        <v/>
      </c>
    </row>
    <row r="95" spans="2:9" x14ac:dyDescent="0.2">
      <c r="B95" s="22"/>
      <c r="C95" s="20" t="str">
        <f t="shared" si="4"/>
        <v/>
      </c>
      <c r="D95" s="10" t="str" cm="1">
        <f t="array" ref="D95">IFERROR(INDEX(TransTable[Date], SMALL( IF( 'Fund Analysis'!$D$6 = TransTable[Fund Name], ROW( TransTable[Fund Name]) - ROW( 'Transaction List'!$B$10) + 1), 'Fund Analysis'!C94)), IFERROR(IF( C94-1 = COUNTIF(TransTable[Fund Name], 'Fund Analysis'!$D$6), MAX( IF( TransTable[Fund Name] = 'Fund Analysis'!$D$6, TransTable[Date])), ""), ""))</f>
        <v/>
      </c>
      <c r="E95" s="11" t="str" cm="1">
        <f t="array" ref="E95">IFERROR(INDEX(TransTable[Transaction Type], SMALL( IF( 'Fund Analysis'!$D$6 = TransTable[Fund Name], ROW( TransTable[Fund Name]) - ROW( 'Transaction List'!$B$10) + 1), C94)), IFERROR(IF( C94-1 = COUNTIF(TransTable[Fund Name], 'Fund Analysis'!$D$6), "Current Value", ""), ""))</f>
        <v/>
      </c>
      <c r="F95" s="12" t="str" cm="1">
        <f t="array" ref="F95">IFERROR(IF(E95 = "Valuation", 0, INDEX(TransTable[Amount], SMALL( IF( 'Fund Analysis'!$D$6 = TransTable[Fund Name], ROW( TransTable[Fund Name]) - ROW( 'Transaction List'!$B$10) + 1), C94))), IFERROR(IF( C94-1 = COUNTIF(TransTable[Fund Name], 'Fund Analysis'!$D$6), VLOOKUP( $D$6, InvestTable[], MATCH( "Expected Valuation", InvestTable[#Headers], 0), FALSE), ""), ""))</f>
        <v/>
      </c>
      <c r="G95" s="13" t="str">
        <f>IFERROR(IF(C94-1 = COUNTIF(TransTable[Fund Name], 'Fund Analysis'!$D$6), XIRR($F$11:F95, $D$11:D95), ""), "")</f>
        <v/>
      </c>
      <c r="H95" s="13" t="str">
        <f>IFERROR(IF(C94-1 = COUNTIF(TransTable[Fund Name], 'Fund Analysis'!$D$6), MIRR($F$11:F95, 0, VLOOKUP($D$6, InvestTable[], 10, FALSE)), ""), "")</f>
        <v/>
      </c>
      <c r="I95" s="23" t="str">
        <f t="shared" si="3"/>
        <v/>
      </c>
    </row>
    <row r="96" spans="2:9" x14ac:dyDescent="0.2">
      <c r="B96" s="22"/>
      <c r="C96" s="20" t="str">
        <f t="shared" ref="C96:C159" si="5">IFERROR(IF(D96 = "", "", C95 + 1), "")</f>
        <v/>
      </c>
      <c r="D96" s="10" t="str" cm="1">
        <f t="array" ref="D96">IFERROR(INDEX(TransTable[Date], SMALL( IF( 'Fund Analysis'!$D$6 = TransTable[Fund Name], ROW( TransTable[Fund Name]) - ROW( 'Transaction List'!$B$10) + 1), 'Fund Analysis'!C95)), IFERROR(IF( C95-1 = COUNTIF(TransTable[Fund Name], 'Fund Analysis'!$D$6), MAX( IF( TransTable[Fund Name] = 'Fund Analysis'!$D$6, TransTable[Date])), ""), ""))</f>
        <v/>
      </c>
      <c r="E96" s="11" t="str" cm="1">
        <f t="array" ref="E96">IFERROR(INDEX(TransTable[Transaction Type], SMALL( IF( 'Fund Analysis'!$D$6 = TransTable[Fund Name], ROW( TransTable[Fund Name]) - ROW( 'Transaction List'!$B$10) + 1), C95)), IFERROR(IF( C95-1 = COUNTIF(TransTable[Fund Name], 'Fund Analysis'!$D$6), "Current Value", ""), ""))</f>
        <v/>
      </c>
      <c r="F96" s="12" t="str" cm="1">
        <f t="array" ref="F96">IFERROR(IF(E96 = "Valuation", 0, INDEX(TransTable[Amount], SMALL( IF( 'Fund Analysis'!$D$6 = TransTable[Fund Name], ROW( TransTable[Fund Name]) - ROW( 'Transaction List'!$B$10) + 1), C95))), IFERROR(IF( C95-1 = COUNTIF(TransTable[Fund Name], 'Fund Analysis'!$D$6), VLOOKUP( $D$6, InvestTable[], MATCH( "Expected Valuation", InvestTable[#Headers], 0), FALSE), ""), ""))</f>
        <v/>
      </c>
      <c r="G96" s="13" t="str">
        <f>IFERROR(IF(C95-1 = COUNTIF(TransTable[Fund Name], 'Fund Analysis'!$D$6), XIRR($F$11:F96, $D$11:D96), ""), "")</f>
        <v/>
      </c>
      <c r="H96" s="13" t="str">
        <f>IFERROR(IF(C95-1 = COUNTIF(TransTable[Fund Name], 'Fund Analysis'!$D$6), MIRR($F$11:F96, 0, VLOOKUP($D$6, InvestTable[], 10, FALSE)), ""), "")</f>
        <v/>
      </c>
      <c r="I96" s="23" t="str">
        <f t="shared" si="3"/>
        <v/>
      </c>
    </row>
    <row r="97" spans="2:9" x14ac:dyDescent="0.2">
      <c r="B97" s="22"/>
      <c r="C97" s="20" t="str">
        <f t="shared" si="5"/>
        <v/>
      </c>
      <c r="D97" s="10" t="str" cm="1">
        <f t="array" ref="D97">IFERROR(INDEX(TransTable[Date], SMALL( IF( 'Fund Analysis'!$D$6 = TransTable[Fund Name], ROW( TransTable[Fund Name]) - ROW( 'Transaction List'!$B$10) + 1), 'Fund Analysis'!C96)), IFERROR(IF( C96-1 = COUNTIF(TransTable[Fund Name], 'Fund Analysis'!$D$6), MAX( IF( TransTable[Fund Name] = 'Fund Analysis'!$D$6, TransTable[Date])), ""), ""))</f>
        <v/>
      </c>
      <c r="E97" s="11" t="str" cm="1">
        <f t="array" ref="E97">IFERROR(INDEX(TransTable[Transaction Type], SMALL( IF( 'Fund Analysis'!$D$6 = TransTable[Fund Name], ROW( TransTable[Fund Name]) - ROW( 'Transaction List'!$B$10) + 1), C96)), IFERROR(IF( C96-1 = COUNTIF(TransTable[Fund Name], 'Fund Analysis'!$D$6), "Current Value", ""), ""))</f>
        <v/>
      </c>
      <c r="F97" s="12" t="str" cm="1">
        <f t="array" ref="F97">IFERROR(IF(E97 = "Valuation", 0, INDEX(TransTable[Amount], SMALL( IF( 'Fund Analysis'!$D$6 = TransTable[Fund Name], ROW( TransTable[Fund Name]) - ROW( 'Transaction List'!$B$10) + 1), C96))), IFERROR(IF( C96-1 = COUNTIF(TransTable[Fund Name], 'Fund Analysis'!$D$6), VLOOKUP( $D$6, InvestTable[], MATCH( "Expected Valuation", InvestTable[#Headers], 0), FALSE), ""), ""))</f>
        <v/>
      </c>
      <c r="G97" s="13" t="str">
        <f>IFERROR(IF(C96-1 = COUNTIF(TransTable[Fund Name], 'Fund Analysis'!$D$6), XIRR($F$11:F97, $D$11:D97), ""), "")</f>
        <v/>
      </c>
      <c r="H97" s="13" t="str">
        <f>IFERROR(IF(C96-1 = COUNTIF(TransTable[Fund Name], 'Fund Analysis'!$D$6), MIRR($F$11:F97, 0, VLOOKUP($D$6, InvestTable[], 10, FALSE)), ""), "")</f>
        <v/>
      </c>
      <c r="I97" s="23" t="str">
        <f t="shared" si="3"/>
        <v/>
      </c>
    </row>
    <row r="98" spans="2:9" x14ac:dyDescent="0.2">
      <c r="B98" s="22"/>
      <c r="C98" s="20" t="str">
        <f t="shared" si="5"/>
        <v/>
      </c>
      <c r="D98" s="10" t="str" cm="1">
        <f t="array" ref="D98">IFERROR(INDEX(TransTable[Date], SMALL( IF( 'Fund Analysis'!$D$6 = TransTable[Fund Name], ROW( TransTable[Fund Name]) - ROW( 'Transaction List'!$B$10) + 1), 'Fund Analysis'!C97)), IFERROR(IF( C97-1 = COUNTIF(TransTable[Fund Name], 'Fund Analysis'!$D$6), MAX( IF( TransTable[Fund Name] = 'Fund Analysis'!$D$6, TransTable[Date])), ""), ""))</f>
        <v/>
      </c>
      <c r="E98" s="11" t="str" cm="1">
        <f t="array" ref="E98">IFERROR(INDEX(TransTable[Transaction Type], SMALL( IF( 'Fund Analysis'!$D$6 = TransTable[Fund Name], ROW( TransTable[Fund Name]) - ROW( 'Transaction List'!$B$10) + 1), C97)), IFERROR(IF( C97-1 = COUNTIF(TransTable[Fund Name], 'Fund Analysis'!$D$6), "Current Value", ""), ""))</f>
        <v/>
      </c>
      <c r="F98" s="12" t="str" cm="1">
        <f t="array" ref="F98">IFERROR(IF(E98 = "Valuation", 0, INDEX(TransTable[Amount], SMALL( IF( 'Fund Analysis'!$D$6 = TransTable[Fund Name], ROW( TransTable[Fund Name]) - ROW( 'Transaction List'!$B$10) + 1), C97))), IFERROR(IF( C97-1 = COUNTIF(TransTable[Fund Name], 'Fund Analysis'!$D$6), VLOOKUP( $D$6, InvestTable[], MATCH( "Expected Valuation", InvestTable[#Headers], 0), FALSE), ""), ""))</f>
        <v/>
      </c>
      <c r="G98" s="13" t="str">
        <f>IFERROR(IF(C97-1 = COUNTIF(TransTable[Fund Name], 'Fund Analysis'!$D$6), XIRR($F$11:F98, $D$11:D98), ""), "")</f>
        <v/>
      </c>
      <c r="H98" s="13" t="str">
        <f>IFERROR(IF(C97-1 = COUNTIF(TransTable[Fund Name], 'Fund Analysis'!$D$6), MIRR($F$11:F98, 0, VLOOKUP($D$6, InvestTable[], 10, FALSE)), ""), "")</f>
        <v/>
      </c>
      <c r="I98" s="23" t="str">
        <f t="shared" si="3"/>
        <v/>
      </c>
    </row>
    <row r="99" spans="2:9" x14ac:dyDescent="0.2">
      <c r="B99" s="22"/>
      <c r="C99" s="20" t="str">
        <f t="shared" si="5"/>
        <v/>
      </c>
      <c r="D99" s="10" t="str" cm="1">
        <f t="array" ref="D99">IFERROR(INDEX(TransTable[Date], SMALL( IF( 'Fund Analysis'!$D$6 = TransTable[Fund Name], ROW( TransTable[Fund Name]) - ROW( 'Transaction List'!$B$10) + 1), 'Fund Analysis'!C98)), IFERROR(IF( C98-1 = COUNTIF(TransTable[Fund Name], 'Fund Analysis'!$D$6), MAX( IF( TransTable[Fund Name] = 'Fund Analysis'!$D$6, TransTable[Date])), ""), ""))</f>
        <v/>
      </c>
      <c r="E99" s="11" t="str" cm="1">
        <f t="array" ref="E99">IFERROR(INDEX(TransTable[Transaction Type], SMALL( IF( 'Fund Analysis'!$D$6 = TransTable[Fund Name], ROW( TransTable[Fund Name]) - ROW( 'Transaction List'!$B$10) + 1), C98)), IFERROR(IF( C98-1 = COUNTIF(TransTable[Fund Name], 'Fund Analysis'!$D$6), "Current Value", ""), ""))</f>
        <v/>
      </c>
      <c r="F99" s="12" t="str" cm="1">
        <f t="array" ref="F99">IFERROR(IF(E99 = "Valuation", 0, INDEX(TransTable[Amount], SMALL( IF( 'Fund Analysis'!$D$6 = TransTable[Fund Name], ROW( TransTable[Fund Name]) - ROW( 'Transaction List'!$B$10) + 1), C98))), IFERROR(IF( C98-1 = COUNTIF(TransTable[Fund Name], 'Fund Analysis'!$D$6), VLOOKUP( $D$6, InvestTable[], MATCH( "Expected Valuation", InvestTable[#Headers], 0), FALSE), ""), ""))</f>
        <v/>
      </c>
      <c r="G99" s="13" t="str">
        <f>IFERROR(IF(C98-1 = COUNTIF(TransTable[Fund Name], 'Fund Analysis'!$D$6), XIRR($F$11:F99, $D$11:D99), ""), "")</f>
        <v/>
      </c>
      <c r="H99" s="13" t="str">
        <f>IFERROR(IF(C98-1 = COUNTIF(TransTable[Fund Name], 'Fund Analysis'!$D$6), MIRR($F$11:F99, 0, VLOOKUP($D$6, InvestTable[], 10, FALSE)), ""), "")</f>
        <v/>
      </c>
      <c r="I99" s="23" t="str">
        <f t="shared" si="3"/>
        <v/>
      </c>
    </row>
    <row r="100" spans="2:9" x14ac:dyDescent="0.2">
      <c r="B100" s="22"/>
      <c r="C100" s="20" t="str">
        <f t="shared" si="5"/>
        <v/>
      </c>
      <c r="D100" s="10" t="str" cm="1">
        <f t="array" ref="D100">IFERROR(INDEX(TransTable[Date], SMALL( IF( 'Fund Analysis'!$D$6 = TransTable[Fund Name], ROW( TransTable[Fund Name]) - ROW( 'Transaction List'!$B$10) + 1), 'Fund Analysis'!C99)), IFERROR(IF( C99-1 = COUNTIF(TransTable[Fund Name], 'Fund Analysis'!$D$6), MAX( IF( TransTable[Fund Name] = 'Fund Analysis'!$D$6, TransTable[Date])), ""), ""))</f>
        <v/>
      </c>
      <c r="E100" s="11" t="str" cm="1">
        <f t="array" ref="E100">IFERROR(INDEX(TransTable[Transaction Type], SMALL( IF( 'Fund Analysis'!$D$6 = TransTable[Fund Name], ROW( TransTable[Fund Name]) - ROW( 'Transaction List'!$B$10) + 1), C99)), IFERROR(IF( C99-1 = COUNTIF(TransTable[Fund Name], 'Fund Analysis'!$D$6), "Current Value", ""), ""))</f>
        <v/>
      </c>
      <c r="F100" s="12" t="str" cm="1">
        <f t="array" ref="F100">IFERROR(IF(E100 = "Valuation", 0, INDEX(TransTable[Amount], SMALL( IF( 'Fund Analysis'!$D$6 = TransTable[Fund Name], ROW( TransTable[Fund Name]) - ROW( 'Transaction List'!$B$10) + 1), C99))), IFERROR(IF( C99-1 = COUNTIF(TransTable[Fund Name], 'Fund Analysis'!$D$6), VLOOKUP( $D$6, InvestTable[], MATCH( "Expected Valuation", InvestTable[#Headers], 0), FALSE), ""), ""))</f>
        <v/>
      </c>
      <c r="G100" s="13" t="str">
        <f>IFERROR(IF(C99-1 = COUNTIF(TransTable[Fund Name], 'Fund Analysis'!$D$6), XIRR($F$11:F100, $D$11:D100), ""), "")</f>
        <v/>
      </c>
      <c r="H100" s="13" t="str">
        <f>IFERROR(IF(C99-1 = COUNTIF(TransTable[Fund Name], 'Fund Analysis'!$D$6), MIRR($F$11:F100, 0, VLOOKUP($D$6, InvestTable[], 10, FALSE)), ""), "")</f>
        <v/>
      </c>
      <c r="I100" s="23" t="str">
        <f t="shared" si="3"/>
        <v/>
      </c>
    </row>
    <row r="101" spans="2:9" x14ac:dyDescent="0.2">
      <c r="B101" s="22"/>
      <c r="C101" s="20" t="str">
        <f t="shared" si="5"/>
        <v/>
      </c>
      <c r="D101" s="10" t="str" cm="1">
        <f t="array" ref="D101">IFERROR(INDEX(TransTable[Date], SMALL( IF( 'Fund Analysis'!$D$6 = TransTable[Fund Name], ROW( TransTable[Fund Name]) - ROW( 'Transaction List'!$B$10) + 1), 'Fund Analysis'!C100)), IFERROR(IF( C100-1 = COUNTIF(TransTable[Fund Name], 'Fund Analysis'!$D$6), MAX( IF( TransTable[Fund Name] = 'Fund Analysis'!$D$6, TransTable[Date])), ""), ""))</f>
        <v/>
      </c>
      <c r="E101" s="11" t="str" cm="1">
        <f t="array" ref="E101">IFERROR(INDEX(TransTable[Transaction Type], SMALL( IF( 'Fund Analysis'!$D$6 = TransTable[Fund Name], ROW( TransTable[Fund Name]) - ROW( 'Transaction List'!$B$10) + 1), C100)), IFERROR(IF( C100-1 = COUNTIF(TransTable[Fund Name], 'Fund Analysis'!$D$6), "Current Value", ""), ""))</f>
        <v/>
      </c>
      <c r="F101" s="12" t="str" cm="1">
        <f t="array" ref="F101">IFERROR(IF(E101 = "Valuation", 0, INDEX(TransTable[Amount], SMALL( IF( 'Fund Analysis'!$D$6 = TransTable[Fund Name], ROW( TransTable[Fund Name]) - ROW( 'Transaction List'!$B$10) + 1), C100))), IFERROR(IF( C100-1 = COUNTIF(TransTable[Fund Name], 'Fund Analysis'!$D$6), VLOOKUP( $D$6, InvestTable[], MATCH( "Expected Valuation", InvestTable[#Headers], 0), FALSE), ""), ""))</f>
        <v/>
      </c>
      <c r="G101" s="13" t="str">
        <f>IFERROR(IF(C100-1 = COUNTIF(TransTable[Fund Name], 'Fund Analysis'!$D$6), XIRR($F$11:F101, $D$11:D101), ""), "")</f>
        <v/>
      </c>
      <c r="H101" s="13" t="str">
        <f>IFERROR(IF(C100-1 = COUNTIF(TransTable[Fund Name], 'Fund Analysis'!$D$6), MIRR($F$11:F101, 0, VLOOKUP($D$6, InvestTable[], 10, FALSE)), ""), "")</f>
        <v/>
      </c>
      <c r="I101" s="23" t="str">
        <f t="shared" si="3"/>
        <v/>
      </c>
    </row>
    <row r="102" spans="2:9" x14ac:dyDescent="0.2">
      <c r="B102" s="22"/>
      <c r="C102" s="20" t="str">
        <f t="shared" si="5"/>
        <v/>
      </c>
      <c r="D102" s="10" t="str" cm="1">
        <f t="array" ref="D102">IFERROR(INDEX(TransTable[Date], SMALL( IF( 'Fund Analysis'!$D$6 = TransTable[Fund Name], ROW( TransTable[Fund Name]) - ROW( 'Transaction List'!$B$10) + 1), 'Fund Analysis'!C101)), IFERROR(IF( C101-1 = COUNTIF(TransTable[Fund Name], 'Fund Analysis'!$D$6), MAX( IF( TransTable[Fund Name] = 'Fund Analysis'!$D$6, TransTable[Date])), ""), ""))</f>
        <v/>
      </c>
      <c r="E102" s="11" t="str" cm="1">
        <f t="array" ref="E102">IFERROR(INDEX(TransTable[Transaction Type], SMALL( IF( 'Fund Analysis'!$D$6 = TransTable[Fund Name], ROW( TransTable[Fund Name]) - ROW( 'Transaction List'!$B$10) + 1), C101)), IFERROR(IF( C101-1 = COUNTIF(TransTable[Fund Name], 'Fund Analysis'!$D$6), "Current Value", ""), ""))</f>
        <v/>
      </c>
      <c r="F102" s="12" t="str" cm="1">
        <f t="array" ref="F102">IFERROR(IF(E102 = "Valuation", 0, INDEX(TransTable[Amount], SMALL( IF( 'Fund Analysis'!$D$6 = TransTable[Fund Name], ROW( TransTable[Fund Name]) - ROW( 'Transaction List'!$B$10) + 1), C101))), IFERROR(IF( C101-1 = COUNTIF(TransTable[Fund Name], 'Fund Analysis'!$D$6), VLOOKUP( $D$6, InvestTable[], MATCH( "Expected Valuation", InvestTable[#Headers], 0), FALSE), ""), ""))</f>
        <v/>
      </c>
      <c r="G102" s="13" t="str">
        <f>IFERROR(IF(C101-1 = COUNTIF(TransTable[Fund Name], 'Fund Analysis'!$D$6), XIRR($F$11:F102, $D$11:D102), ""), "")</f>
        <v/>
      </c>
      <c r="H102" s="13" t="str">
        <f>IFERROR(IF(C101-1 = COUNTIF(TransTable[Fund Name], 'Fund Analysis'!$D$6), MIRR($F$11:F102, 0, VLOOKUP($D$6, InvestTable[], 10, FALSE)), ""), "")</f>
        <v/>
      </c>
      <c r="I102" s="23" t="str">
        <f t="shared" si="3"/>
        <v/>
      </c>
    </row>
    <row r="103" spans="2:9" x14ac:dyDescent="0.2">
      <c r="B103" s="22"/>
      <c r="C103" s="20" t="str">
        <f t="shared" si="5"/>
        <v/>
      </c>
      <c r="D103" s="10" t="str" cm="1">
        <f t="array" ref="D103">IFERROR(INDEX(TransTable[Date], SMALL( IF( 'Fund Analysis'!$D$6 = TransTable[Fund Name], ROW( TransTable[Fund Name]) - ROW( 'Transaction List'!$B$10) + 1), 'Fund Analysis'!C102)), IFERROR(IF( C102-1 = COUNTIF(TransTable[Fund Name], 'Fund Analysis'!$D$6), MAX( IF( TransTable[Fund Name] = 'Fund Analysis'!$D$6, TransTable[Date])), ""), ""))</f>
        <v/>
      </c>
      <c r="E103" s="11" t="str" cm="1">
        <f t="array" ref="E103">IFERROR(INDEX(TransTable[Transaction Type], SMALL( IF( 'Fund Analysis'!$D$6 = TransTable[Fund Name], ROW( TransTable[Fund Name]) - ROW( 'Transaction List'!$B$10) + 1), C102)), IFERROR(IF( C102-1 = COUNTIF(TransTable[Fund Name], 'Fund Analysis'!$D$6), "Current Value", ""), ""))</f>
        <v/>
      </c>
      <c r="F103" s="12" t="str" cm="1">
        <f t="array" ref="F103">IFERROR(IF(E103 = "Valuation", 0, INDEX(TransTable[Amount], SMALL( IF( 'Fund Analysis'!$D$6 = TransTable[Fund Name], ROW( TransTable[Fund Name]) - ROW( 'Transaction List'!$B$10) + 1), C102))), IFERROR(IF( C102-1 = COUNTIF(TransTable[Fund Name], 'Fund Analysis'!$D$6), VLOOKUP( $D$6, InvestTable[], MATCH( "Expected Valuation", InvestTable[#Headers], 0), FALSE), ""), ""))</f>
        <v/>
      </c>
      <c r="G103" s="13" t="str">
        <f>IFERROR(IF(C102-1 = COUNTIF(TransTable[Fund Name], 'Fund Analysis'!$D$6), XIRR($F$11:F103, $D$11:D103), ""), "")</f>
        <v/>
      </c>
      <c r="H103" s="13" t="str">
        <f>IFERROR(IF(C102-1 = COUNTIF(TransTable[Fund Name], 'Fund Analysis'!$D$6), MIRR($F$11:F103, 0, VLOOKUP($D$6, InvestTable[], 10, FALSE)), ""), "")</f>
        <v/>
      </c>
      <c r="I103" s="23" t="str">
        <f t="shared" si="3"/>
        <v/>
      </c>
    </row>
    <row r="104" spans="2:9" x14ac:dyDescent="0.2">
      <c r="B104" s="22"/>
      <c r="C104" s="20" t="str">
        <f t="shared" si="5"/>
        <v/>
      </c>
      <c r="D104" s="10" t="str" cm="1">
        <f t="array" ref="D104">IFERROR(INDEX(TransTable[Date], SMALL( IF( 'Fund Analysis'!$D$6 = TransTable[Fund Name], ROW( TransTable[Fund Name]) - ROW( 'Transaction List'!$B$10) + 1), 'Fund Analysis'!C103)), IFERROR(IF( C103-1 = COUNTIF(TransTable[Fund Name], 'Fund Analysis'!$D$6), MAX( IF( TransTable[Fund Name] = 'Fund Analysis'!$D$6, TransTable[Date])), ""), ""))</f>
        <v/>
      </c>
      <c r="E104" s="11" t="str" cm="1">
        <f t="array" ref="E104">IFERROR(INDEX(TransTable[Transaction Type], SMALL( IF( 'Fund Analysis'!$D$6 = TransTable[Fund Name], ROW( TransTable[Fund Name]) - ROW( 'Transaction List'!$B$10) + 1), C103)), IFERROR(IF( C103-1 = COUNTIF(TransTable[Fund Name], 'Fund Analysis'!$D$6), "Current Value", ""), ""))</f>
        <v/>
      </c>
      <c r="F104" s="12" t="str" cm="1">
        <f t="array" ref="F104">IFERROR(IF(E104 = "Valuation", 0, INDEX(TransTable[Amount], SMALL( IF( 'Fund Analysis'!$D$6 = TransTable[Fund Name], ROW( TransTable[Fund Name]) - ROW( 'Transaction List'!$B$10) + 1), C103))), IFERROR(IF( C103-1 = COUNTIF(TransTable[Fund Name], 'Fund Analysis'!$D$6), VLOOKUP( $D$6, InvestTable[], MATCH( "Expected Valuation", InvestTable[#Headers], 0), FALSE), ""), ""))</f>
        <v/>
      </c>
      <c r="G104" s="13" t="str">
        <f>IFERROR(IF(C103-1 = COUNTIF(TransTable[Fund Name], 'Fund Analysis'!$D$6), XIRR($F$11:F104, $D$11:D104), ""), "")</f>
        <v/>
      </c>
      <c r="H104" s="13" t="str">
        <f>IFERROR(IF(C103-1 = COUNTIF(TransTable[Fund Name], 'Fund Analysis'!$D$6), MIRR($F$11:F104, 0, VLOOKUP($D$6, InvestTable[], 10, FALSE)), ""), "")</f>
        <v/>
      </c>
      <c r="I104" s="23" t="str">
        <f t="shared" si="3"/>
        <v/>
      </c>
    </row>
    <row r="105" spans="2:9" x14ac:dyDescent="0.2">
      <c r="B105" s="22"/>
      <c r="C105" s="20" t="str">
        <f t="shared" si="5"/>
        <v/>
      </c>
      <c r="D105" s="10" t="str" cm="1">
        <f t="array" ref="D105">IFERROR(INDEX(TransTable[Date], SMALL( IF( 'Fund Analysis'!$D$6 = TransTable[Fund Name], ROW( TransTable[Fund Name]) - ROW( 'Transaction List'!$B$10) + 1), 'Fund Analysis'!C104)), IFERROR(IF( C104-1 = COUNTIF(TransTable[Fund Name], 'Fund Analysis'!$D$6), MAX( IF( TransTable[Fund Name] = 'Fund Analysis'!$D$6, TransTable[Date])), ""), ""))</f>
        <v/>
      </c>
      <c r="E105" s="11" t="str" cm="1">
        <f t="array" ref="E105">IFERROR(INDEX(TransTable[Transaction Type], SMALL( IF( 'Fund Analysis'!$D$6 = TransTable[Fund Name], ROW( TransTable[Fund Name]) - ROW( 'Transaction List'!$B$10) + 1), C104)), IFERROR(IF( C104-1 = COUNTIF(TransTable[Fund Name], 'Fund Analysis'!$D$6), "Current Value", ""), ""))</f>
        <v/>
      </c>
      <c r="F105" s="12" t="str" cm="1">
        <f t="array" ref="F105">IFERROR(IF(E105 = "Valuation", 0, INDEX(TransTable[Amount], SMALL( IF( 'Fund Analysis'!$D$6 = TransTable[Fund Name], ROW( TransTable[Fund Name]) - ROW( 'Transaction List'!$B$10) + 1), C104))), IFERROR(IF( C104-1 = COUNTIF(TransTable[Fund Name], 'Fund Analysis'!$D$6), VLOOKUP( $D$6, InvestTable[], MATCH( "Expected Valuation", InvestTable[#Headers], 0), FALSE), ""), ""))</f>
        <v/>
      </c>
      <c r="G105" s="13" t="str">
        <f>IFERROR(IF(C104-1 = COUNTIF(TransTable[Fund Name], 'Fund Analysis'!$D$6), XIRR($F$11:F105, $D$11:D105), ""), "")</f>
        <v/>
      </c>
      <c r="H105" s="13" t="str">
        <f>IFERROR(IF(C104-1 = COUNTIF(TransTable[Fund Name], 'Fund Analysis'!$D$6), MIRR($F$11:F105, 0, VLOOKUP($D$6, InvestTable[], 10, FALSE)), ""), "")</f>
        <v/>
      </c>
      <c r="I105" s="23" t="str">
        <f t="shared" si="3"/>
        <v/>
      </c>
    </row>
    <row r="106" spans="2:9" x14ac:dyDescent="0.2">
      <c r="B106" s="22"/>
      <c r="C106" s="20" t="str">
        <f t="shared" si="5"/>
        <v/>
      </c>
      <c r="D106" s="10" t="str" cm="1">
        <f t="array" ref="D106">IFERROR(INDEX(TransTable[Date], SMALL( IF( 'Fund Analysis'!$D$6 = TransTable[Fund Name], ROW( TransTable[Fund Name]) - ROW( 'Transaction List'!$B$10) + 1), 'Fund Analysis'!C105)), IFERROR(IF( C105-1 = COUNTIF(TransTable[Fund Name], 'Fund Analysis'!$D$6), MAX( IF( TransTable[Fund Name] = 'Fund Analysis'!$D$6, TransTable[Date])), ""), ""))</f>
        <v/>
      </c>
      <c r="E106" s="11" t="str" cm="1">
        <f t="array" ref="E106">IFERROR(INDEX(TransTable[Transaction Type], SMALL( IF( 'Fund Analysis'!$D$6 = TransTable[Fund Name], ROW( TransTable[Fund Name]) - ROW( 'Transaction List'!$B$10) + 1), C105)), IFERROR(IF( C105-1 = COUNTIF(TransTable[Fund Name], 'Fund Analysis'!$D$6), "Current Value", ""), ""))</f>
        <v/>
      </c>
      <c r="F106" s="12" t="str" cm="1">
        <f t="array" ref="F106">IFERROR(IF(E106 = "Valuation", 0, INDEX(TransTable[Amount], SMALL( IF( 'Fund Analysis'!$D$6 = TransTable[Fund Name], ROW( TransTable[Fund Name]) - ROW( 'Transaction List'!$B$10) + 1), C105))), IFERROR(IF( C105-1 = COUNTIF(TransTable[Fund Name], 'Fund Analysis'!$D$6), VLOOKUP( $D$6, InvestTable[], MATCH( "Expected Valuation", InvestTable[#Headers], 0), FALSE), ""), ""))</f>
        <v/>
      </c>
      <c r="G106" s="13" t="str">
        <f>IFERROR(IF(C105-1 = COUNTIF(TransTable[Fund Name], 'Fund Analysis'!$D$6), XIRR($F$11:F106, $D$11:D106), ""), "")</f>
        <v/>
      </c>
      <c r="H106" s="13" t="str">
        <f>IFERROR(IF(C105-1 = COUNTIF(TransTable[Fund Name], 'Fund Analysis'!$D$6), MIRR($F$11:F106, 0, VLOOKUP($D$6, InvestTable[], 10, FALSE)), ""), "")</f>
        <v/>
      </c>
      <c r="I106" s="23" t="str">
        <f t="shared" si="3"/>
        <v/>
      </c>
    </row>
    <row r="107" spans="2:9" x14ac:dyDescent="0.2">
      <c r="B107" s="22"/>
      <c r="C107" s="20" t="str">
        <f t="shared" si="5"/>
        <v/>
      </c>
      <c r="D107" s="10" t="str" cm="1">
        <f t="array" ref="D107">IFERROR(INDEX(TransTable[Date], SMALL( IF( 'Fund Analysis'!$D$6 = TransTable[Fund Name], ROW( TransTable[Fund Name]) - ROW( 'Transaction List'!$B$10) + 1), 'Fund Analysis'!C106)), IFERROR(IF( C106-1 = COUNTIF(TransTable[Fund Name], 'Fund Analysis'!$D$6), MAX( IF( TransTable[Fund Name] = 'Fund Analysis'!$D$6, TransTable[Date])), ""), ""))</f>
        <v/>
      </c>
      <c r="E107" s="11" t="str" cm="1">
        <f t="array" ref="E107">IFERROR(INDEX(TransTable[Transaction Type], SMALL( IF( 'Fund Analysis'!$D$6 = TransTable[Fund Name], ROW( TransTable[Fund Name]) - ROW( 'Transaction List'!$B$10) + 1), C106)), IFERROR(IF( C106-1 = COUNTIF(TransTable[Fund Name], 'Fund Analysis'!$D$6), "Current Value", ""), ""))</f>
        <v/>
      </c>
      <c r="F107" s="12" t="str" cm="1">
        <f t="array" ref="F107">IFERROR(IF(E107 = "Valuation", 0, INDEX(TransTable[Amount], SMALL( IF( 'Fund Analysis'!$D$6 = TransTable[Fund Name], ROW( TransTable[Fund Name]) - ROW( 'Transaction List'!$B$10) + 1), C106))), IFERROR(IF( C106-1 = COUNTIF(TransTable[Fund Name], 'Fund Analysis'!$D$6), VLOOKUP( $D$6, InvestTable[], MATCH( "Expected Valuation", InvestTable[#Headers], 0), FALSE), ""), ""))</f>
        <v/>
      </c>
      <c r="G107" s="13" t="str">
        <f>IFERROR(IF(C106-1 = COUNTIF(TransTable[Fund Name], 'Fund Analysis'!$D$6), XIRR($F$11:F107, $D$11:D107), ""), "")</f>
        <v/>
      </c>
      <c r="H107" s="13" t="str">
        <f>IFERROR(IF(C106-1 = COUNTIF(TransTable[Fund Name], 'Fund Analysis'!$D$6), MIRR($F$11:F107, 0, VLOOKUP($D$6, InvestTable[], 10, FALSE)), ""), "")</f>
        <v/>
      </c>
      <c r="I107" s="23" t="str">
        <f t="shared" si="3"/>
        <v/>
      </c>
    </row>
    <row r="108" spans="2:9" x14ac:dyDescent="0.2">
      <c r="B108" s="22"/>
      <c r="C108" s="20" t="str">
        <f t="shared" si="5"/>
        <v/>
      </c>
      <c r="D108" s="10" t="str" cm="1">
        <f t="array" ref="D108">IFERROR(INDEX(TransTable[Date], SMALL( IF( 'Fund Analysis'!$D$6 = TransTable[Fund Name], ROW( TransTable[Fund Name]) - ROW( 'Transaction List'!$B$10) + 1), 'Fund Analysis'!C107)), IFERROR(IF( C107-1 = COUNTIF(TransTable[Fund Name], 'Fund Analysis'!$D$6), MAX( IF( TransTable[Fund Name] = 'Fund Analysis'!$D$6, TransTable[Date])), ""), ""))</f>
        <v/>
      </c>
      <c r="E108" s="11" t="str" cm="1">
        <f t="array" ref="E108">IFERROR(INDEX(TransTable[Transaction Type], SMALL( IF( 'Fund Analysis'!$D$6 = TransTable[Fund Name], ROW( TransTable[Fund Name]) - ROW( 'Transaction List'!$B$10) + 1), C107)), IFERROR(IF( C107-1 = COUNTIF(TransTable[Fund Name], 'Fund Analysis'!$D$6), "Current Value", ""), ""))</f>
        <v/>
      </c>
      <c r="F108" s="12" t="str" cm="1">
        <f t="array" ref="F108">IFERROR(IF(E108 = "Valuation", 0, INDEX(TransTable[Amount], SMALL( IF( 'Fund Analysis'!$D$6 = TransTable[Fund Name], ROW( TransTable[Fund Name]) - ROW( 'Transaction List'!$B$10) + 1), C107))), IFERROR(IF( C107-1 = COUNTIF(TransTable[Fund Name], 'Fund Analysis'!$D$6), VLOOKUP( $D$6, InvestTable[], MATCH( "Expected Valuation", InvestTable[#Headers], 0), FALSE), ""), ""))</f>
        <v/>
      </c>
      <c r="G108" s="13" t="str">
        <f>IFERROR(IF(C107-1 = COUNTIF(TransTable[Fund Name], 'Fund Analysis'!$D$6), XIRR($F$11:F108, $D$11:D108), ""), "")</f>
        <v/>
      </c>
      <c r="H108" s="13" t="str">
        <f>IFERROR(IF(C107-1 = COUNTIF(TransTable[Fund Name], 'Fund Analysis'!$D$6), MIRR($F$11:F108, 0, VLOOKUP($D$6, InvestTable[], 10, FALSE)), ""), "")</f>
        <v/>
      </c>
      <c r="I108" s="23" t="str">
        <f t="shared" si="3"/>
        <v/>
      </c>
    </row>
    <row r="109" spans="2:9" x14ac:dyDescent="0.2">
      <c r="B109" s="22"/>
      <c r="C109" s="20" t="str">
        <f t="shared" si="5"/>
        <v/>
      </c>
      <c r="D109" s="10" t="str" cm="1">
        <f t="array" ref="D109">IFERROR(INDEX(TransTable[Date], SMALL( IF( 'Fund Analysis'!$D$6 = TransTable[Fund Name], ROW( TransTable[Fund Name]) - ROW( 'Transaction List'!$B$10) + 1), 'Fund Analysis'!C108)), IFERROR(IF( C108-1 = COUNTIF(TransTable[Fund Name], 'Fund Analysis'!$D$6), MAX( IF( TransTable[Fund Name] = 'Fund Analysis'!$D$6, TransTable[Date])), ""), ""))</f>
        <v/>
      </c>
      <c r="E109" s="11" t="str" cm="1">
        <f t="array" ref="E109">IFERROR(INDEX(TransTable[Transaction Type], SMALL( IF( 'Fund Analysis'!$D$6 = TransTable[Fund Name], ROW( TransTable[Fund Name]) - ROW( 'Transaction List'!$B$10) + 1), C108)), IFERROR(IF( C108-1 = COUNTIF(TransTable[Fund Name], 'Fund Analysis'!$D$6), "Current Value", ""), ""))</f>
        <v/>
      </c>
      <c r="F109" s="12" t="str" cm="1">
        <f t="array" ref="F109">IFERROR(IF(E109 = "Valuation", 0, INDEX(TransTable[Amount], SMALL( IF( 'Fund Analysis'!$D$6 = TransTable[Fund Name], ROW( TransTable[Fund Name]) - ROW( 'Transaction List'!$B$10) + 1), C108))), IFERROR(IF( C108-1 = COUNTIF(TransTable[Fund Name], 'Fund Analysis'!$D$6), VLOOKUP( $D$6, InvestTable[], MATCH( "Expected Valuation", InvestTable[#Headers], 0), FALSE), ""), ""))</f>
        <v/>
      </c>
      <c r="G109" s="13" t="str">
        <f>IFERROR(IF(C108-1 = COUNTIF(TransTable[Fund Name], 'Fund Analysis'!$D$6), XIRR($F$11:F109, $D$11:D109), ""), "")</f>
        <v/>
      </c>
      <c r="H109" s="13" t="str">
        <f>IFERROR(IF(C108-1 = COUNTIF(TransTable[Fund Name], 'Fund Analysis'!$D$6), MIRR($F$11:F109, 0, VLOOKUP($D$6, InvestTable[], 10, FALSE)), ""), "")</f>
        <v/>
      </c>
      <c r="I109" s="23" t="str">
        <f t="shared" si="3"/>
        <v/>
      </c>
    </row>
    <row r="110" spans="2:9" x14ac:dyDescent="0.2">
      <c r="B110" s="22"/>
      <c r="C110" s="20" t="str">
        <f t="shared" si="5"/>
        <v/>
      </c>
      <c r="D110" s="10" t="str" cm="1">
        <f t="array" ref="D110">IFERROR(INDEX(TransTable[Date], SMALL( IF( 'Fund Analysis'!$D$6 = TransTable[Fund Name], ROW( TransTable[Fund Name]) - ROW( 'Transaction List'!$B$10) + 1), 'Fund Analysis'!C109)), IFERROR(IF( C109-1 = COUNTIF(TransTable[Fund Name], 'Fund Analysis'!$D$6), MAX( IF( TransTable[Fund Name] = 'Fund Analysis'!$D$6, TransTable[Date])), ""), ""))</f>
        <v/>
      </c>
      <c r="E110" s="11" t="str" cm="1">
        <f t="array" ref="E110">IFERROR(INDEX(TransTable[Transaction Type], SMALL( IF( 'Fund Analysis'!$D$6 = TransTable[Fund Name], ROW( TransTable[Fund Name]) - ROW( 'Transaction List'!$B$10) + 1), C109)), IFERROR(IF( C109-1 = COUNTIF(TransTable[Fund Name], 'Fund Analysis'!$D$6), "Current Value", ""), ""))</f>
        <v/>
      </c>
      <c r="F110" s="12" t="str" cm="1">
        <f t="array" ref="F110">IFERROR(IF(E110 = "Valuation", 0, INDEX(TransTable[Amount], SMALL( IF( 'Fund Analysis'!$D$6 = TransTable[Fund Name], ROW( TransTable[Fund Name]) - ROW( 'Transaction List'!$B$10) + 1), C109))), IFERROR(IF( C109-1 = COUNTIF(TransTable[Fund Name], 'Fund Analysis'!$D$6), VLOOKUP( $D$6, InvestTable[], MATCH( "Expected Valuation", InvestTable[#Headers], 0), FALSE), ""), ""))</f>
        <v/>
      </c>
      <c r="G110" s="13" t="str">
        <f>IFERROR(IF(C109-1 = COUNTIF(TransTable[Fund Name], 'Fund Analysis'!$D$6), XIRR($F$11:F110, $D$11:D110), ""), "")</f>
        <v/>
      </c>
      <c r="H110" s="13" t="str">
        <f>IFERROR(IF(C109-1 = COUNTIF(TransTable[Fund Name], 'Fund Analysis'!$D$6), MIRR($F$11:F110, 0, VLOOKUP($D$6, InvestTable[], 10, FALSE)), ""), "")</f>
        <v/>
      </c>
      <c r="I110" s="23" t="str">
        <f t="shared" si="3"/>
        <v/>
      </c>
    </row>
    <row r="111" spans="2:9" x14ac:dyDescent="0.2">
      <c r="B111" s="22"/>
      <c r="C111" s="20" t="str">
        <f t="shared" si="5"/>
        <v/>
      </c>
      <c r="D111" s="10" t="str" cm="1">
        <f t="array" ref="D111">IFERROR(INDEX(TransTable[Date], SMALL( IF( 'Fund Analysis'!$D$6 = TransTable[Fund Name], ROW( TransTable[Fund Name]) - ROW( 'Transaction List'!$B$10) + 1), 'Fund Analysis'!C110)), IFERROR(IF( C110-1 = COUNTIF(TransTable[Fund Name], 'Fund Analysis'!$D$6), MAX( IF( TransTable[Fund Name] = 'Fund Analysis'!$D$6, TransTable[Date])), ""), ""))</f>
        <v/>
      </c>
      <c r="E111" s="11" t="str" cm="1">
        <f t="array" ref="E111">IFERROR(INDEX(TransTable[Transaction Type], SMALL( IF( 'Fund Analysis'!$D$6 = TransTable[Fund Name], ROW( TransTable[Fund Name]) - ROW( 'Transaction List'!$B$10) + 1), C110)), IFERROR(IF( C110-1 = COUNTIF(TransTable[Fund Name], 'Fund Analysis'!$D$6), "Current Value", ""), ""))</f>
        <v/>
      </c>
      <c r="F111" s="12" t="str" cm="1">
        <f t="array" ref="F111">IFERROR(IF(E111 = "Valuation", 0, INDEX(TransTable[Amount], SMALL( IF( 'Fund Analysis'!$D$6 = TransTable[Fund Name], ROW( TransTable[Fund Name]) - ROW( 'Transaction List'!$B$10) + 1), C110))), IFERROR(IF( C110-1 = COUNTIF(TransTable[Fund Name], 'Fund Analysis'!$D$6), VLOOKUP( $D$6, InvestTable[], MATCH( "Expected Valuation", InvestTable[#Headers], 0), FALSE), ""), ""))</f>
        <v/>
      </c>
      <c r="G111" s="13" t="str">
        <f>IFERROR(IF(C110-1 = COUNTIF(TransTable[Fund Name], 'Fund Analysis'!$D$6), XIRR($F$11:F111, $D$11:D111), ""), "")</f>
        <v/>
      </c>
      <c r="H111" s="13" t="str">
        <f>IFERROR(IF(C110-1 = COUNTIF(TransTable[Fund Name], 'Fund Analysis'!$D$6), MIRR($F$11:F111, 0, VLOOKUP($D$6, InvestTable[], 10, FALSE)), ""), "")</f>
        <v/>
      </c>
      <c r="I111" s="23" t="str">
        <f t="shared" si="3"/>
        <v/>
      </c>
    </row>
    <row r="112" spans="2:9" x14ac:dyDescent="0.2">
      <c r="B112" s="22"/>
      <c r="C112" s="20" t="str">
        <f t="shared" si="5"/>
        <v/>
      </c>
      <c r="D112" s="10" t="str" cm="1">
        <f t="array" ref="D112">IFERROR(INDEX(TransTable[Date], SMALL( IF( 'Fund Analysis'!$D$6 = TransTable[Fund Name], ROW( TransTable[Fund Name]) - ROW( 'Transaction List'!$B$10) + 1), 'Fund Analysis'!C111)), IFERROR(IF( C111-1 = COUNTIF(TransTable[Fund Name], 'Fund Analysis'!$D$6), MAX( IF( TransTable[Fund Name] = 'Fund Analysis'!$D$6, TransTable[Date])), ""), ""))</f>
        <v/>
      </c>
      <c r="E112" s="11" t="str" cm="1">
        <f t="array" ref="E112">IFERROR(INDEX(TransTable[Transaction Type], SMALL( IF( 'Fund Analysis'!$D$6 = TransTable[Fund Name], ROW( TransTable[Fund Name]) - ROW( 'Transaction List'!$B$10) + 1), C111)), IFERROR(IF( C111-1 = COUNTIF(TransTable[Fund Name], 'Fund Analysis'!$D$6), "Current Value", ""), ""))</f>
        <v/>
      </c>
      <c r="F112" s="12" t="str" cm="1">
        <f t="array" ref="F112">IFERROR(IF(E112 = "Valuation", 0, INDEX(TransTable[Amount], SMALL( IF( 'Fund Analysis'!$D$6 = TransTable[Fund Name], ROW( TransTable[Fund Name]) - ROW( 'Transaction List'!$B$10) + 1), C111))), IFERROR(IF( C111-1 = COUNTIF(TransTable[Fund Name], 'Fund Analysis'!$D$6), VLOOKUP( $D$6, InvestTable[], MATCH( "Expected Valuation", InvestTable[#Headers], 0), FALSE), ""), ""))</f>
        <v/>
      </c>
      <c r="G112" s="13" t="str">
        <f>IFERROR(IF(C111-1 = COUNTIF(TransTable[Fund Name], 'Fund Analysis'!$D$6), XIRR($F$11:F112, $D$11:D112), ""), "")</f>
        <v/>
      </c>
      <c r="H112" s="13" t="str">
        <f>IFERROR(IF(C111-1 = COUNTIF(TransTable[Fund Name], 'Fund Analysis'!$D$6), MIRR($F$11:F112, 0, VLOOKUP($D$6, InvestTable[], 10, FALSE)), ""), "")</f>
        <v/>
      </c>
      <c r="I112" s="23" t="str">
        <f t="shared" si="3"/>
        <v/>
      </c>
    </row>
    <row r="113" spans="2:9" x14ac:dyDescent="0.2">
      <c r="B113" s="22"/>
      <c r="C113" s="20" t="str">
        <f t="shared" si="5"/>
        <v/>
      </c>
      <c r="D113" s="10" t="str" cm="1">
        <f t="array" ref="D113">IFERROR(INDEX(TransTable[Date], SMALL( IF( 'Fund Analysis'!$D$6 = TransTable[Fund Name], ROW( TransTable[Fund Name]) - ROW( 'Transaction List'!$B$10) + 1), 'Fund Analysis'!C112)), IFERROR(IF( C112-1 = COUNTIF(TransTable[Fund Name], 'Fund Analysis'!$D$6), MAX( IF( TransTable[Fund Name] = 'Fund Analysis'!$D$6, TransTable[Date])), ""), ""))</f>
        <v/>
      </c>
      <c r="E113" s="11" t="str" cm="1">
        <f t="array" ref="E113">IFERROR(INDEX(TransTable[Transaction Type], SMALL( IF( 'Fund Analysis'!$D$6 = TransTable[Fund Name], ROW( TransTable[Fund Name]) - ROW( 'Transaction List'!$B$10) + 1), C112)), IFERROR(IF( C112-1 = COUNTIF(TransTable[Fund Name], 'Fund Analysis'!$D$6), "Current Value", ""), ""))</f>
        <v/>
      </c>
      <c r="F113" s="12" t="str" cm="1">
        <f t="array" ref="F113">IFERROR(IF(E113 = "Valuation", 0, INDEX(TransTable[Amount], SMALL( IF( 'Fund Analysis'!$D$6 = TransTable[Fund Name], ROW( TransTable[Fund Name]) - ROW( 'Transaction List'!$B$10) + 1), C112))), IFERROR(IF( C112-1 = COUNTIF(TransTable[Fund Name], 'Fund Analysis'!$D$6), VLOOKUP( $D$6, InvestTable[], MATCH( "Expected Valuation", InvestTable[#Headers], 0), FALSE), ""), ""))</f>
        <v/>
      </c>
      <c r="G113" s="13" t="str">
        <f>IFERROR(IF(C112-1 = COUNTIF(TransTable[Fund Name], 'Fund Analysis'!$D$6), XIRR($F$11:F113, $D$11:D113), ""), "")</f>
        <v/>
      </c>
      <c r="H113" s="13" t="str">
        <f>IFERROR(IF(C112-1 = COUNTIF(TransTable[Fund Name], 'Fund Analysis'!$D$6), MIRR($F$11:F113, 0, VLOOKUP($D$6, InvestTable[], 10, FALSE)), ""), "")</f>
        <v/>
      </c>
      <c r="I113" s="23" t="str">
        <f t="shared" si="3"/>
        <v/>
      </c>
    </row>
    <row r="114" spans="2:9" x14ac:dyDescent="0.2">
      <c r="B114" s="22"/>
      <c r="C114" s="20" t="str">
        <f t="shared" si="5"/>
        <v/>
      </c>
      <c r="D114" s="10" t="str" cm="1">
        <f t="array" ref="D114">IFERROR(INDEX(TransTable[Date], SMALL( IF( 'Fund Analysis'!$D$6 = TransTable[Fund Name], ROW( TransTable[Fund Name]) - ROW( 'Transaction List'!$B$10) + 1), 'Fund Analysis'!C113)), IFERROR(IF( C113-1 = COUNTIF(TransTable[Fund Name], 'Fund Analysis'!$D$6), MAX( IF( TransTable[Fund Name] = 'Fund Analysis'!$D$6, TransTable[Date])), ""), ""))</f>
        <v/>
      </c>
      <c r="E114" s="11" t="str" cm="1">
        <f t="array" ref="E114">IFERROR(INDEX(TransTable[Transaction Type], SMALL( IF( 'Fund Analysis'!$D$6 = TransTable[Fund Name], ROW( TransTable[Fund Name]) - ROW( 'Transaction List'!$B$10) + 1), C113)), IFERROR(IF( C113-1 = COUNTIF(TransTable[Fund Name], 'Fund Analysis'!$D$6), "Current Value", ""), ""))</f>
        <v/>
      </c>
      <c r="F114" s="12" t="str" cm="1">
        <f t="array" ref="F114">IFERROR(IF(E114 = "Valuation", 0, INDEX(TransTable[Amount], SMALL( IF( 'Fund Analysis'!$D$6 = TransTable[Fund Name], ROW( TransTable[Fund Name]) - ROW( 'Transaction List'!$B$10) + 1), C113))), IFERROR(IF( C113-1 = COUNTIF(TransTable[Fund Name], 'Fund Analysis'!$D$6), VLOOKUP( $D$6, InvestTable[], MATCH( "Expected Valuation", InvestTable[#Headers], 0), FALSE), ""), ""))</f>
        <v/>
      </c>
      <c r="G114" s="13" t="str">
        <f>IFERROR(IF(C113-1 = COUNTIF(TransTable[Fund Name], 'Fund Analysis'!$D$6), XIRR($F$11:F114, $D$11:D114), ""), "")</f>
        <v/>
      </c>
      <c r="H114" s="13" t="str">
        <f>IFERROR(IF(C113-1 = COUNTIF(TransTable[Fund Name], 'Fund Analysis'!$D$6), MIRR($F$11:F114, 0, VLOOKUP($D$6, InvestTable[], 10, FALSE)), ""), "")</f>
        <v/>
      </c>
      <c r="I114" s="23" t="str">
        <f t="shared" si="3"/>
        <v/>
      </c>
    </row>
    <row r="115" spans="2:9" x14ac:dyDescent="0.2">
      <c r="B115" s="22"/>
      <c r="C115" s="20" t="str">
        <f t="shared" si="5"/>
        <v/>
      </c>
      <c r="D115" s="10" t="str" cm="1">
        <f t="array" ref="D115">IFERROR(INDEX(TransTable[Date], SMALL( IF( 'Fund Analysis'!$D$6 = TransTable[Fund Name], ROW( TransTable[Fund Name]) - ROW( 'Transaction List'!$B$10) + 1), 'Fund Analysis'!C114)), IFERROR(IF( C114-1 = COUNTIF(TransTable[Fund Name], 'Fund Analysis'!$D$6), MAX( IF( TransTable[Fund Name] = 'Fund Analysis'!$D$6, TransTable[Date])), ""), ""))</f>
        <v/>
      </c>
      <c r="E115" s="11" t="str" cm="1">
        <f t="array" ref="E115">IFERROR(INDEX(TransTable[Transaction Type], SMALL( IF( 'Fund Analysis'!$D$6 = TransTable[Fund Name], ROW( TransTable[Fund Name]) - ROW( 'Transaction List'!$B$10) + 1), C114)), IFERROR(IF( C114-1 = COUNTIF(TransTable[Fund Name], 'Fund Analysis'!$D$6), "Current Value", ""), ""))</f>
        <v/>
      </c>
      <c r="F115" s="12" t="str" cm="1">
        <f t="array" ref="F115">IFERROR(IF(E115 = "Valuation", 0, INDEX(TransTable[Amount], SMALL( IF( 'Fund Analysis'!$D$6 = TransTable[Fund Name], ROW( TransTable[Fund Name]) - ROW( 'Transaction List'!$B$10) + 1), C114))), IFERROR(IF( C114-1 = COUNTIF(TransTable[Fund Name], 'Fund Analysis'!$D$6), VLOOKUP( $D$6, InvestTable[], MATCH( "Expected Valuation", InvestTable[#Headers], 0), FALSE), ""), ""))</f>
        <v/>
      </c>
      <c r="G115" s="13" t="str">
        <f>IFERROR(IF(C114-1 = COUNTIF(TransTable[Fund Name], 'Fund Analysis'!$D$6), XIRR($F$11:F115, $D$11:D115), ""), "")</f>
        <v/>
      </c>
      <c r="H115" s="13" t="str">
        <f>IFERROR(IF(C114-1 = COUNTIF(TransTable[Fund Name], 'Fund Analysis'!$D$6), MIRR($F$11:F115, 0, VLOOKUP($D$6, InvestTable[], 10, FALSE)), ""), "")</f>
        <v/>
      </c>
      <c r="I115" s="23" t="str">
        <f t="shared" si="3"/>
        <v/>
      </c>
    </row>
    <row r="116" spans="2:9" x14ac:dyDescent="0.2">
      <c r="B116" s="22"/>
      <c r="C116" s="20" t="str">
        <f t="shared" si="5"/>
        <v/>
      </c>
      <c r="D116" s="10" t="str" cm="1">
        <f t="array" ref="D116">IFERROR(INDEX(TransTable[Date], SMALL( IF( 'Fund Analysis'!$D$6 = TransTable[Fund Name], ROW( TransTable[Fund Name]) - ROW( 'Transaction List'!$B$10) + 1), 'Fund Analysis'!C115)), IFERROR(IF( C115-1 = COUNTIF(TransTable[Fund Name], 'Fund Analysis'!$D$6), MAX( IF( TransTable[Fund Name] = 'Fund Analysis'!$D$6, TransTable[Date])), ""), ""))</f>
        <v/>
      </c>
      <c r="E116" s="11" t="str" cm="1">
        <f t="array" ref="E116">IFERROR(INDEX(TransTable[Transaction Type], SMALL( IF( 'Fund Analysis'!$D$6 = TransTable[Fund Name], ROW( TransTable[Fund Name]) - ROW( 'Transaction List'!$B$10) + 1), C115)), IFERROR(IF( C115-1 = COUNTIF(TransTable[Fund Name], 'Fund Analysis'!$D$6), "Current Value", ""), ""))</f>
        <v/>
      </c>
      <c r="F116" s="12" t="str" cm="1">
        <f t="array" ref="F116">IFERROR(IF(E116 = "Valuation", 0, INDEX(TransTable[Amount], SMALL( IF( 'Fund Analysis'!$D$6 = TransTable[Fund Name], ROW( TransTable[Fund Name]) - ROW( 'Transaction List'!$B$10) + 1), C115))), IFERROR(IF( C115-1 = COUNTIF(TransTable[Fund Name], 'Fund Analysis'!$D$6), VLOOKUP( $D$6, InvestTable[], MATCH( "Expected Valuation", InvestTable[#Headers], 0), FALSE), ""), ""))</f>
        <v/>
      </c>
      <c r="G116" s="13" t="str">
        <f>IFERROR(IF(C115-1 = COUNTIF(TransTable[Fund Name], 'Fund Analysis'!$D$6), XIRR($F$11:F116, $D$11:D116), ""), "")</f>
        <v/>
      </c>
      <c r="H116" s="13" t="str">
        <f>IFERROR(IF(C115-1 = COUNTIF(TransTable[Fund Name], 'Fund Analysis'!$D$6), MIRR($F$11:F116, 0, VLOOKUP($D$6, InvestTable[], 10, FALSE)), ""), "")</f>
        <v/>
      </c>
      <c r="I116" s="23" t="str">
        <f t="shared" si="3"/>
        <v/>
      </c>
    </row>
    <row r="117" spans="2:9" x14ac:dyDescent="0.2">
      <c r="B117" s="22"/>
      <c r="C117" s="20" t="str">
        <f t="shared" si="5"/>
        <v/>
      </c>
      <c r="D117" s="10" t="str" cm="1">
        <f t="array" ref="D117">IFERROR(INDEX(TransTable[Date], SMALL( IF( 'Fund Analysis'!$D$6 = TransTable[Fund Name], ROW( TransTable[Fund Name]) - ROW( 'Transaction List'!$B$10) + 1), 'Fund Analysis'!C116)), IFERROR(IF( C116-1 = COUNTIF(TransTable[Fund Name], 'Fund Analysis'!$D$6), MAX( IF( TransTable[Fund Name] = 'Fund Analysis'!$D$6, TransTable[Date])), ""), ""))</f>
        <v/>
      </c>
      <c r="E117" s="11" t="str" cm="1">
        <f t="array" ref="E117">IFERROR(INDEX(TransTable[Transaction Type], SMALL( IF( 'Fund Analysis'!$D$6 = TransTable[Fund Name], ROW( TransTable[Fund Name]) - ROW( 'Transaction List'!$B$10) + 1), C116)), IFERROR(IF( C116-1 = COUNTIF(TransTable[Fund Name], 'Fund Analysis'!$D$6), "Current Value", ""), ""))</f>
        <v/>
      </c>
      <c r="F117" s="12" t="str" cm="1">
        <f t="array" ref="F117">IFERROR(IF(E117 = "Valuation", 0, INDEX(TransTable[Amount], SMALL( IF( 'Fund Analysis'!$D$6 = TransTable[Fund Name], ROW( TransTable[Fund Name]) - ROW( 'Transaction List'!$B$10) + 1), C116))), IFERROR(IF( C116-1 = COUNTIF(TransTable[Fund Name], 'Fund Analysis'!$D$6), VLOOKUP( $D$6, InvestTable[], MATCH( "Expected Valuation", InvestTable[#Headers], 0), FALSE), ""), ""))</f>
        <v/>
      </c>
      <c r="G117" s="13" t="str">
        <f>IFERROR(IF(C116-1 = COUNTIF(TransTable[Fund Name], 'Fund Analysis'!$D$6), XIRR($F$11:F117, $D$11:D117), ""), "")</f>
        <v/>
      </c>
      <c r="H117" s="13" t="str">
        <f>IFERROR(IF(C116-1 = COUNTIF(TransTable[Fund Name], 'Fund Analysis'!$D$6), MIRR($F$11:F117, 0, VLOOKUP($D$6, InvestTable[], 10, FALSE)), ""), "")</f>
        <v/>
      </c>
      <c r="I117" s="23" t="str">
        <f t="shared" si="3"/>
        <v/>
      </c>
    </row>
    <row r="118" spans="2:9" x14ac:dyDescent="0.2">
      <c r="B118" s="22"/>
      <c r="C118" s="20" t="str">
        <f t="shared" si="5"/>
        <v/>
      </c>
      <c r="D118" s="10" t="str" cm="1">
        <f t="array" ref="D118">IFERROR(INDEX(TransTable[Date], SMALL( IF( 'Fund Analysis'!$D$6 = TransTable[Fund Name], ROW( TransTable[Fund Name]) - ROW( 'Transaction List'!$B$10) + 1), 'Fund Analysis'!C117)), IFERROR(IF( C117-1 = COUNTIF(TransTable[Fund Name], 'Fund Analysis'!$D$6), MAX( IF( TransTable[Fund Name] = 'Fund Analysis'!$D$6, TransTable[Date])), ""), ""))</f>
        <v/>
      </c>
      <c r="E118" s="11" t="str" cm="1">
        <f t="array" ref="E118">IFERROR(INDEX(TransTable[Transaction Type], SMALL( IF( 'Fund Analysis'!$D$6 = TransTable[Fund Name], ROW( TransTable[Fund Name]) - ROW( 'Transaction List'!$B$10) + 1), C117)), IFERROR(IF( C117-1 = COUNTIF(TransTable[Fund Name], 'Fund Analysis'!$D$6), "Current Value", ""), ""))</f>
        <v/>
      </c>
      <c r="F118" s="12" t="str" cm="1">
        <f t="array" ref="F118">IFERROR(IF(E118 = "Valuation", 0, INDEX(TransTable[Amount], SMALL( IF( 'Fund Analysis'!$D$6 = TransTable[Fund Name], ROW( TransTable[Fund Name]) - ROW( 'Transaction List'!$B$10) + 1), C117))), IFERROR(IF( C117-1 = COUNTIF(TransTable[Fund Name], 'Fund Analysis'!$D$6), VLOOKUP( $D$6, InvestTable[], MATCH( "Expected Valuation", InvestTable[#Headers], 0), FALSE), ""), ""))</f>
        <v/>
      </c>
      <c r="G118" s="13" t="str">
        <f>IFERROR(IF(C117-1 = COUNTIF(TransTable[Fund Name], 'Fund Analysis'!$D$6), XIRR($F$11:F118, $D$11:D118), ""), "")</f>
        <v/>
      </c>
      <c r="H118" s="13" t="str">
        <f>IFERROR(IF(C117-1 = COUNTIF(TransTable[Fund Name], 'Fund Analysis'!$D$6), MIRR($F$11:F118, 0, VLOOKUP($D$6, InvestTable[], 10, FALSE)), ""), "")</f>
        <v/>
      </c>
      <c r="I118" s="23" t="str">
        <f t="shared" si="3"/>
        <v/>
      </c>
    </row>
    <row r="119" spans="2:9" x14ac:dyDescent="0.2">
      <c r="B119" s="22"/>
      <c r="C119" s="20" t="str">
        <f t="shared" si="5"/>
        <v/>
      </c>
      <c r="D119" s="10" t="str" cm="1">
        <f t="array" ref="D119">IFERROR(INDEX(TransTable[Date], SMALL( IF( 'Fund Analysis'!$D$6 = TransTable[Fund Name], ROW( TransTable[Fund Name]) - ROW( 'Transaction List'!$B$10) + 1), 'Fund Analysis'!C118)), IFERROR(IF( C118-1 = COUNTIF(TransTable[Fund Name], 'Fund Analysis'!$D$6), MAX( IF( TransTable[Fund Name] = 'Fund Analysis'!$D$6, TransTable[Date])), ""), ""))</f>
        <v/>
      </c>
      <c r="E119" s="11" t="str" cm="1">
        <f t="array" ref="E119">IFERROR(INDEX(TransTable[Transaction Type], SMALL( IF( 'Fund Analysis'!$D$6 = TransTable[Fund Name], ROW( TransTable[Fund Name]) - ROW( 'Transaction List'!$B$10) + 1), C118)), IFERROR(IF( C118-1 = COUNTIF(TransTable[Fund Name], 'Fund Analysis'!$D$6), "Current Value", ""), ""))</f>
        <v/>
      </c>
      <c r="F119" s="12" t="str" cm="1">
        <f t="array" ref="F119">IFERROR(IF(E119 = "Valuation", 0, INDEX(TransTable[Amount], SMALL( IF( 'Fund Analysis'!$D$6 = TransTable[Fund Name], ROW( TransTable[Fund Name]) - ROW( 'Transaction List'!$B$10) + 1), C118))), IFERROR(IF( C118-1 = COUNTIF(TransTable[Fund Name], 'Fund Analysis'!$D$6), VLOOKUP( $D$6, InvestTable[], MATCH( "Expected Valuation", InvestTable[#Headers], 0), FALSE), ""), ""))</f>
        <v/>
      </c>
      <c r="G119" s="13" t="str">
        <f>IFERROR(IF(C118-1 = COUNTIF(TransTable[Fund Name], 'Fund Analysis'!$D$6), XIRR($F$11:F119, $D$11:D119), ""), "")</f>
        <v/>
      </c>
      <c r="H119" s="13" t="str">
        <f>IFERROR(IF(C118-1 = COUNTIF(TransTable[Fund Name], 'Fund Analysis'!$D$6), MIRR($F$11:F119, 0, VLOOKUP($D$6, InvestTable[], 10, FALSE)), ""), "")</f>
        <v/>
      </c>
      <c r="I119" s="23" t="str">
        <f t="shared" si="3"/>
        <v/>
      </c>
    </row>
    <row r="120" spans="2:9" x14ac:dyDescent="0.2">
      <c r="B120" s="22"/>
      <c r="C120" s="20" t="str">
        <f t="shared" si="5"/>
        <v/>
      </c>
      <c r="D120" s="10" t="str" cm="1">
        <f t="array" ref="D120">IFERROR(INDEX(TransTable[Date], SMALL( IF( 'Fund Analysis'!$D$6 = TransTable[Fund Name], ROW( TransTable[Fund Name]) - ROW( 'Transaction List'!$B$10) + 1), 'Fund Analysis'!C119)), IFERROR(IF( C119-1 = COUNTIF(TransTable[Fund Name], 'Fund Analysis'!$D$6), MAX( IF( TransTable[Fund Name] = 'Fund Analysis'!$D$6, TransTable[Date])), ""), ""))</f>
        <v/>
      </c>
      <c r="E120" s="11" t="str" cm="1">
        <f t="array" ref="E120">IFERROR(INDEX(TransTable[Transaction Type], SMALL( IF( 'Fund Analysis'!$D$6 = TransTable[Fund Name], ROW( TransTable[Fund Name]) - ROW( 'Transaction List'!$B$10) + 1), C119)), IFERROR(IF( C119-1 = COUNTIF(TransTable[Fund Name], 'Fund Analysis'!$D$6), "Current Value", ""), ""))</f>
        <v/>
      </c>
      <c r="F120" s="12" t="str" cm="1">
        <f t="array" ref="F120">IFERROR(IF(E120 = "Valuation", 0, INDEX(TransTable[Amount], SMALL( IF( 'Fund Analysis'!$D$6 = TransTable[Fund Name], ROW( TransTable[Fund Name]) - ROW( 'Transaction List'!$B$10) + 1), C119))), IFERROR(IF( C119-1 = COUNTIF(TransTable[Fund Name], 'Fund Analysis'!$D$6), VLOOKUP( $D$6, InvestTable[], MATCH( "Expected Valuation", InvestTable[#Headers], 0), FALSE), ""), ""))</f>
        <v/>
      </c>
      <c r="G120" s="13" t="str">
        <f>IFERROR(IF(C119-1 = COUNTIF(TransTable[Fund Name], 'Fund Analysis'!$D$6), XIRR($F$11:F120, $D$11:D120), ""), "")</f>
        <v/>
      </c>
      <c r="H120" s="13" t="str">
        <f>IFERROR(IF(C119-1 = COUNTIF(TransTable[Fund Name], 'Fund Analysis'!$D$6), MIRR($F$11:F120, 0, VLOOKUP($D$6, InvestTable[], 10, FALSE)), ""), "")</f>
        <v/>
      </c>
      <c r="I120" s="23" t="str">
        <f t="shared" si="3"/>
        <v/>
      </c>
    </row>
    <row r="121" spans="2:9" x14ac:dyDescent="0.2">
      <c r="B121" s="22"/>
      <c r="C121" s="20" t="str">
        <f t="shared" si="5"/>
        <v/>
      </c>
      <c r="D121" s="10" t="str" cm="1">
        <f t="array" ref="D121">IFERROR(INDEX(TransTable[Date], SMALL( IF( 'Fund Analysis'!$D$6 = TransTable[Fund Name], ROW( TransTable[Fund Name]) - ROW( 'Transaction List'!$B$10) + 1), 'Fund Analysis'!C120)), IFERROR(IF( C120-1 = COUNTIF(TransTable[Fund Name], 'Fund Analysis'!$D$6), MAX( IF( TransTable[Fund Name] = 'Fund Analysis'!$D$6, TransTable[Date])), ""), ""))</f>
        <v/>
      </c>
      <c r="E121" s="11" t="str" cm="1">
        <f t="array" ref="E121">IFERROR(INDEX(TransTable[Transaction Type], SMALL( IF( 'Fund Analysis'!$D$6 = TransTable[Fund Name], ROW( TransTable[Fund Name]) - ROW( 'Transaction List'!$B$10) + 1), C120)), IFERROR(IF( C120-1 = COUNTIF(TransTable[Fund Name], 'Fund Analysis'!$D$6), "Current Value", ""), ""))</f>
        <v/>
      </c>
      <c r="F121" s="12" t="str" cm="1">
        <f t="array" ref="F121">IFERROR(IF(E121 = "Valuation", 0, INDEX(TransTable[Amount], SMALL( IF( 'Fund Analysis'!$D$6 = TransTable[Fund Name], ROW( TransTable[Fund Name]) - ROW( 'Transaction List'!$B$10) + 1), C120))), IFERROR(IF( C120-1 = COUNTIF(TransTable[Fund Name], 'Fund Analysis'!$D$6), VLOOKUP( $D$6, InvestTable[], MATCH( "Expected Valuation", InvestTable[#Headers], 0), FALSE), ""), ""))</f>
        <v/>
      </c>
      <c r="G121" s="13" t="str">
        <f>IFERROR(IF(C120-1 = COUNTIF(TransTable[Fund Name], 'Fund Analysis'!$D$6), XIRR($F$11:F121, $D$11:D121), ""), "")</f>
        <v/>
      </c>
      <c r="H121" s="13" t="str">
        <f>IFERROR(IF(C120-1 = COUNTIF(TransTable[Fund Name], 'Fund Analysis'!$D$6), MIRR($F$11:F121, 0, VLOOKUP($D$6, InvestTable[], 10, FALSE)), ""), "")</f>
        <v/>
      </c>
      <c r="I121" s="23" t="str">
        <f t="shared" si="3"/>
        <v/>
      </c>
    </row>
    <row r="122" spans="2:9" x14ac:dyDescent="0.2">
      <c r="B122" s="22"/>
      <c r="C122" s="20" t="str">
        <f t="shared" si="5"/>
        <v/>
      </c>
      <c r="D122" s="10" t="str" cm="1">
        <f t="array" ref="D122">IFERROR(INDEX(TransTable[Date], SMALL( IF( 'Fund Analysis'!$D$6 = TransTable[Fund Name], ROW( TransTable[Fund Name]) - ROW( 'Transaction List'!$B$10) + 1), 'Fund Analysis'!C121)), IFERROR(IF( C121-1 = COUNTIF(TransTable[Fund Name], 'Fund Analysis'!$D$6), MAX( IF( TransTable[Fund Name] = 'Fund Analysis'!$D$6, TransTable[Date])), ""), ""))</f>
        <v/>
      </c>
      <c r="E122" s="11" t="str" cm="1">
        <f t="array" ref="E122">IFERROR(INDEX(TransTable[Transaction Type], SMALL( IF( 'Fund Analysis'!$D$6 = TransTable[Fund Name], ROW( TransTable[Fund Name]) - ROW( 'Transaction List'!$B$10) + 1), C121)), IFERROR(IF( C121-1 = COUNTIF(TransTable[Fund Name], 'Fund Analysis'!$D$6), "Current Value", ""), ""))</f>
        <v/>
      </c>
      <c r="F122" s="12" t="str" cm="1">
        <f t="array" ref="F122">IFERROR(IF(E122 = "Valuation", 0, INDEX(TransTable[Amount], SMALL( IF( 'Fund Analysis'!$D$6 = TransTable[Fund Name], ROW( TransTable[Fund Name]) - ROW( 'Transaction List'!$B$10) + 1), C121))), IFERROR(IF( C121-1 = COUNTIF(TransTable[Fund Name], 'Fund Analysis'!$D$6), VLOOKUP( $D$6, InvestTable[], MATCH( "Expected Valuation", InvestTable[#Headers], 0), FALSE), ""), ""))</f>
        <v/>
      </c>
      <c r="G122" s="13" t="str">
        <f>IFERROR(IF(C121-1 = COUNTIF(TransTable[Fund Name], 'Fund Analysis'!$D$6), XIRR($F$11:F122, $D$11:D122), ""), "")</f>
        <v/>
      </c>
      <c r="H122" s="13" t="str">
        <f>IFERROR(IF(C121-1 = COUNTIF(TransTable[Fund Name], 'Fund Analysis'!$D$6), MIRR($F$11:F122, 0, VLOOKUP($D$6, InvestTable[], 10, FALSE)), ""), "")</f>
        <v/>
      </c>
      <c r="I122" s="23" t="str">
        <f t="shared" si="3"/>
        <v/>
      </c>
    </row>
    <row r="123" spans="2:9" x14ac:dyDescent="0.2">
      <c r="B123" s="22"/>
      <c r="C123" s="20" t="str">
        <f t="shared" si="5"/>
        <v/>
      </c>
      <c r="D123" s="10" t="str" cm="1">
        <f t="array" ref="D123">IFERROR(INDEX(TransTable[Date], SMALL( IF( 'Fund Analysis'!$D$6 = TransTable[Fund Name], ROW( TransTable[Fund Name]) - ROW( 'Transaction List'!$B$10) + 1), 'Fund Analysis'!C122)), IFERROR(IF( C122-1 = COUNTIF(TransTable[Fund Name], 'Fund Analysis'!$D$6), MAX( IF( TransTable[Fund Name] = 'Fund Analysis'!$D$6, TransTable[Date])), ""), ""))</f>
        <v/>
      </c>
      <c r="E123" s="11" t="str" cm="1">
        <f t="array" ref="E123">IFERROR(INDEX(TransTable[Transaction Type], SMALL( IF( 'Fund Analysis'!$D$6 = TransTable[Fund Name], ROW( TransTable[Fund Name]) - ROW( 'Transaction List'!$B$10) + 1), C122)), IFERROR(IF( C122-1 = COUNTIF(TransTable[Fund Name], 'Fund Analysis'!$D$6), "Current Value", ""), ""))</f>
        <v/>
      </c>
      <c r="F123" s="12" t="str" cm="1">
        <f t="array" ref="F123">IFERROR(IF(E123 = "Valuation", 0, INDEX(TransTable[Amount], SMALL( IF( 'Fund Analysis'!$D$6 = TransTable[Fund Name], ROW( TransTable[Fund Name]) - ROW( 'Transaction List'!$B$10) + 1), C122))), IFERROR(IF( C122-1 = COUNTIF(TransTable[Fund Name], 'Fund Analysis'!$D$6), VLOOKUP( $D$6, InvestTable[], MATCH( "Expected Valuation", InvestTable[#Headers], 0), FALSE), ""), ""))</f>
        <v/>
      </c>
      <c r="G123" s="13" t="str">
        <f>IFERROR(IF(C122-1 = COUNTIF(TransTable[Fund Name], 'Fund Analysis'!$D$6), XIRR($F$11:F123, $D$11:D123), ""), "")</f>
        <v/>
      </c>
      <c r="H123" s="13" t="str">
        <f>IFERROR(IF(C122-1 = COUNTIF(TransTable[Fund Name], 'Fund Analysis'!$D$6), MIRR($F$11:F123, 0, VLOOKUP($D$6, InvestTable[], 10, FALSE)), ""), "")</f>
        <v/>
      </c>
      <c r="I123" s="23" t="str">
        <f t="shared" si="3"/>
        <v/>
      </c>
    </row>
    <row r="124" spans="2:9" x14ac:dyDescent="0.2">
      <c r="B124" s="22"/>
      <c r="C124" s="20" t="str">
        <f t="shared" si="5"/>
        <v/>
      </c>
      <c r="D124" s="10" t="str" cm="1">
        <f t="array" ref="D124">IFERROR(INDEX(TransTable[Date], SMALL( IF( 'Fund Analysis'!$D$6 = TransTable[Fund Name], ROW( TransTable[Fund Name]) - ROW( 'Transaction List'!$B$10) + 1), 'Fund Analysis'!C123)), IFERROR(IF( C123-1 = COUNTIF(TransTable[Fund Name], 'Fund Analysis'!$D$6), MAX( IF( TransTable[Fund Name] = 'Fund Analysis'!$D$6, TransTable[Date])), ""), ""))</f>
        <v/>
      </c>
      <c r="E124" s="11" t="str" cm="1">
        <f t="array" ref="E124">IFERROR(INDEX(TransTable[Transaction Type], SMALL( IF( 'Fund Analysis'!$D$6 = TransTable[Fund Name], ROW( TransTable[Fund Name]) - ROW( 'Transaction List'!$B$10) + 1), C123)), IFERROR(IF( C123-1 = COUNTIF(TransTable[Fund Name], 'Fund Analysis'!$D$6), "Current Value", ""), ""))</f>
        <v/>
      </c>
      <c r="F124" s="12" t="str" cm="1">
        <f t="array" ref="F124">IFERROR(IF(E124 = "Valuation", 0, INDEX(TransTable[Amount], SMALL( IF( 'Fund Analysis'!$D$6 = TransTable[Fund Name], ROW( TransTable[Fund Name]) - ROW( 'Transaction List'!$B$10) + 1), C123))), IFERROR(IF( C123-1 = COUNTIF(TransTable[Fund Name], 'Fund Analysis'!$D$6), VLOOKUP( $D$6, InvestTable[], MATCH( "Expected Valuation", InvestTable[#Headers], 0), FALSE), ""), ""))</f>
        <v/>
      </c>
      <c r="G124" s="13" t="str">
        <f>IFERROR(IF(C123-1 = COUNTIF(TransTable[Fund Name], 'Fund Analysis'!$D$6), XIRR($F$11:F124, $D$11:D124), ""), "")</f>
        <v/>
      </c>
      <c r="H124" s="13" t="str">
        <f>IFERROR(IF(C123-1 = COUNTIF(TransTable[Fund Name], 'Fund Analysis'!$D$6), MIRR($F$11:F124, 0, VLOOKUP($D$6, InvestTable[], 10, FALSE)), ""), "")</f>
        <v/>
      </c>
      <c r="I124" s="23" t="str">
        <f t="shared" si="3"/>
        <v/>
      </c>
    </row>
    <row r="125" spans="2:9" x14ac:dyDescent="0.2">
      <c r="B125" s="22"/>
      <c r="C125" s="20" t="str">
        <f t="shared" si="5"/>
        <v/>
      </c>
      <c r="D125" s="10" t="str" cm="1">
        <f t="array" ref="D125">IFERROR(INDEX(TransTable[Date], SMALL( IF( 'Fund Analysis'!$D$6 = TransTable[Fund Name], ROW( TransTable[Fund Name]) - ROW( 'Transaction List'!$B$10) + 1), 'Fund Analysis'!C124)), IFERROR(IF( C124-1 = COUNTIF(TransTable[Fund Name], 'Fund Analysis'!$D$6), MAX( IF( TransTable[Fund Name] = 'Fund Analysis'!$D$6, TransTable[Date])), ""), ""))</f>
        <v/>
      </c>
      <c r="E125" s="11" t="str" cm="1">
        <f t="array" ref="E125">IFERROR(INDEX(TransTable[Transaction Type], SMALL( IF( 'Fund Analysis'!$D$6 = TransTable[Fund Name], ROW( TransTable[Fund Name]) - ROW( 'Transaction List'!$B$10) + 1), C124)), IFERROR(IF( C124-1 = COUNTIF(TransTable[Fund Name], 'Fund Analysis'!$D$6), "Current Value", ""), ""))</f>
        <v/>
      </c>
      <c r="F125" s="12" t="str" cm="1">
        <f t="array" ref="F125">IFERROR(IF(E125 = "Valuation", 0, INDEX(TransTable[Amount], SMALL( IF( 'Fund Analysis'!$D$6 = TransTable[Fund Name], ROW( TransTable[Fund Name]) - ROW( 'Transaction List'!$B$10) + 1), C124))), IFERROR(IF( C124-1 = COUNTIF(TransTable[Fund Name], 'Fund Analysis'!$D$6), VLOOKUP( $D$6, InvestTable[], MATCH( "Expected Valuation", InvestTable[#Headers], 0), FALSE), ""), ""))</f>
        <v/>
      </c>
      <c r="G125" s="13" t="str">
        <f>IFERROR(IF(C124-1 = COUNTIF(TransTable[Fund Name], 'Fund Analysis'!$D$6), XIRR($F$11:F125, $D$11:D125), ""), "")</f>
        <v/>
      </c>
      <c r="H125" s="13" t="str">
        <f>IFERROR(IF(C124-1 = COUNTIF(TransTable[Fund Name], 'Fund Analysis'!$D$6), MIRR($F$11:F125, 0, VLOOKUP($D$6, InvestTable[], 10, FALSE)), ""), "")</f>
        <v/>
      </c>
      <c r="I125" s="23" t="str">
        <f t="shared" si="3"/>
        <v/>
      </c>
    </row>
    <row r="126" spans="2:9" x14ac:dyDescent="0.2">
      <c r="B126" s="22"/>
      <c r="C126" s="20" t="str">
        <f t="shared" si="5"/>
        <v/>
      </c>
      <c r="D126" s="10" t="str" cm="1">
        <f t="array" ref="D126">IFERROR(INDEX(TransTable[Date], SMALL( IF( 'Fund Analysis'!$D$6 = TransTable[Fund Name], ROW( TransTable[Fund Name]) - ROW( 'Transaction List'!$B$10) + 1), 'Fund Analysis'!C125)), IFERROR(IF( C125-1 = COUNTIF(TransTable[Fund Name], 'Fund Analysis'!$D$6), MAX( IF( TransTable[Fund Name] = 'Fund Analysis'!$D$6, TransTable[Date])), ""), ""))</f>
        <v/>
      </c>
      <c r="E126" s="11" t="str" cm="1">
        <f t="array" ref="E126">IFERROR(INDEX(TransTable[Transaction Type], SMALL( IF( 'Fund Analysis'!$D$6 = TransTable[Fund Name], ROW( TransTable[Fund Name]) - ROW( 'Transaction List'!$B$10) + 1), C125)), IFERROR(IF( C125-1 = COUNTIF(TransTable[Fund Name], 'Fund Analysis'!$D$6), "Current Value", ""), ""))</f>
        <v/>
      </c>
      <c r="F126" s="12" t="str" cm="1">
        <f t="array" ref="F126">IFERROR(IF(E126 = "Valuation", 0, INDEX(TransTable[Amount], SMALL( IF( 'Fund Analysis'!$D$6 = TransTable[Fund Name], ROW( TransTable[Fund Name]) - ROW( 'Transaction List'!$B$10) + 1), C125))), IFERROR(IF( C125-1 = COUNTIF(TransTable[Fund Name], 'Fund Analysis'!$D$6), VLOOKUP( $D$6, InvestTable[], MATCH( "Expected Valuation", InvestTable[#Headers], 0), FALSE), ""), ""))</f>
        <v/>
      </c>
      <c r="G126" s="13" t="str">
        <f>IFERROR(IF(C125-1 = COUNTIF(TransTable[Fund Name], 'Fund Analysis'!$D$6), XIRR($F$11:F126, $D$11:D126), ""), "")</f>
        <v/>
      </c>
      <c r="H126" s="13" t="str">
        <f>IFERROR(IF(C125-1 = COUNTIF(TransTable[Fund Name], 'Fund Analysis'!$D$6), MIRR($F$11:F126, 0, VLOOKUP($D$6, InvestTable[], 10, FALSE)), ""), "")</f>
        <v/>
      </c>
      <c r="I126" s="23" t="str">
        <f t="shared" si="3"/>
        <v/>
      </c>
    </row>
    <row r="127" spans="2:9" x14ac:dyDescent="0.2">
      <c r="B127" s="22"/>
      <c r="C127" s="20" t="str">
        <f t="shared" si="5"/>
        <v/>
      </c>
      <c r="D127" s="10" t="str" cm="1">
        <f t="array" ref="D127">IFERROR(INDEX(TransTable[Date], SMALL( IF( 'Fund Analysis'!$D$6 = TransTable[Fund Name], ROW( TransTable[Fund Name]) - ROW( 'Transaction List'!$B$10) + 1), 'Fund Analysis'!C126)), IFERROR(IF( C126-1 = COUNTIF(TransTable[Fund Name], 'Fund Analysis'!$D$6), MAX( IF( TransTable[Fund Name] = 'Fund Analysis'!$D$6, TransTable[Date])), ""), ""))</f>
        <v/>
      </c>
      <c r="E127" s="11" t="str" cm="1">
        <f t="array" ref="E127">IFERROR(INDEX(TransTable[Transaction Type], SMALL( IF( 'Fund Analysis'!$D$6 = TransTable[Fund Name], ROW( TransTable[Fund Name]) - ROW( 'Transaction List'!$B$10) + 1), C126)), IFERROR(IF( C126-1 = COUNTIF(TransTable[Fund Name], 'Fund Analysis'!$D$6), "Current Value", ""), ""))</f>
        <v/>
      </c>
      <c r="F127" s="12" t="str" cm="1">
        <f t="array" ref="F127">IFERROR(IF(E127 = "Valuation", 0, INDEX(TransTable[Amount], SMALL( IF( 'Fund Analysis'!$D$6 = TransTable[Fund Name], ROW( TransTable[Fund Name]) - ROW( 'Transaction List'!$B$10) + 1), C126))), IFERROR(IF( C126-1 = COUNTIF(TransTable[Fund Name], 'Fund Analysis'!$D$6), VLOOKUP( $D$6, InvestTable[], MATCH( "Expected Valuation", InvestTable[#Headers], 0), FALSE), ""), ""))</f>
        <v/>
      </c>
      <c r="G127" s="13" t="str">
        <f>IFERROR(IF(C126-1 = COUNTIF(TransTable[Fund Name], 'Fund Analysis'!$D$6), XIRR($F$11:F127, $D$11:D127), ""), "")</f>
        <v/>
      </c>
      <c r="H127" s="13" t="str">
        <f>IFERROR(IF(C126-1 = COUNTIF(TransTable[Fund Name], 'Fund Analysis'!$D$6), MIRR($F$11:F127, 0, VLOOKUP($D$6, InvestTable[], 10, FALSE)), ""), "")</f>
        <v/>
      </c>
      <c r="I127" s="23" t="str">
        <f t="shared" si="3"/>
        <v/>
      </c>
    </row>
    <row r="128" spans="2:9" x14ac:dyDescent="0.2">
      <c r="B128" s="22"/>
      <c r="C128" s="20" t="str">
        <f t="shared" si="5"/>
        <v/>
      </c>
      <c r="D128" s="10" t="str" cm="1">
        <f t="array" ref="D128">IFERROR(INDEX(TransTable[Date], SMALL( IF( 'Fund Analysis'!$D$6 = TransTable[Fund Name], ROW( TransTable[Fund Name]) - ROW( 'Transaction List'!$B$10) + 1), 'Fund Analysis'!C127)), IFERROR(IF( C127-1 = COUNTIF(TransTable[Fund Name], 'Fund Analysis'!$D$6), MAX( IF( TransTable[Fund Name] = 'Fund Analysis'!$D$6, TransTable[Date])), ""), ""))</f>
        <v/>
      </c>
      <c r="E128" s="11" t="str" cm="1">
        <f t="array" ref="E128">IFERROR(INDEX(TransTable[Transaction Type], SMALL( IF( 'Fund Analysis'!$D$6 = TransTable[Fund Name], ROW( TransTable[Fund Name]) - ROW( 'Transaction List'!$B$10) + 1), C127)), IFERROR(IF( C127-1 = COUNTIF(TransTable[Fund Name], 'Fund Analysis'!$D$6), "Current Value", ""), ""))</f>
        <v/>
      </c>
      <c r="F128" s="12" t="str" cm="1">
        <f t="array" ref="F128">IFERROR(IF(E128 = "Valuation", 0, INDEX(TransTable[Amount], SMALL( IF( 'Fund Analysis'!$D$6 = TransTable[Fund Name], ROW( TransTable[Fund Name]) - ROW( 'Transaction List'!$B$10) + 1), C127))), IFERROR(IF( C127-1 = COUNTIF(TransTable[Fund Name], 'Fund Analysis'!$D$6), VLOOKUP( $D$6, InvestTable[], MATCH( "Expected Valuation", InvestTable[#Headers], 0), FALSE), ""), ""))</f>
        <v/>
      </c>
      <c r="G128" s="13" t="str">
        <f>IFERROR(IF(C127-1 = COUNTIF(TransTable[Fund Name], 'Fund Analysis'!$D$6), XIRR($F$11:F128, $D$11:D128), ""), "")</f>
        <v/>
      </c>
      <c r="H128" s="13" t="str">
        <f>IFERROR(IF(C127-1 = COUNTIF(TransTable[Fund Name], 'Fund Analysis'!$D$6), MIRR($F$11:F128, 0, VLOOKUP($D$6, InvestTable[], 10, FALSE)), ""), "")</f>
        <v/>
      </c>
      <c r="I128" s="23" t="str">
        <f t="shared" si="3"/>
        <v/>
      </c>
    </row>
    <row r="129" spans="2:9" x14ac:dyDescent="0.2">
      <c r="B129" s="22"/>
      <c r="C129" s="20" t="str">
        <f t="shared" si="5"/>
        <v/>
      </c>
      <c r="D129" s="10" t="str" cm="1">
        <f t="array" ref="D129">IFERROR(INDEX(TransTable[Date], SMALL( IF( 'Fund Analysis'!$D$6 = TransTable[Fund Name], ROW( TransTable[Fund Name]) - ROW( 'Transaction List'!$B$10) + 1), 'Fund Analysis'!C128)), IFERROR(IF( C128-1 = COUNTIF(TransTable[Fund Name], 'Fund Analysis'!$D$6), MAX( IF( TransTable[Fund Name] = 'Fund Analysis'!$D$6, TransTable[Date])), ""), ""))</f>
        <v/>
      </c>
      <c r="E129" s="11" t="str" cm="1">
        <f t="array" ref="E129">IFERROR(INDEX(TransTable[Transaction Type], SMALL( IF( 'Fund Analysis'!$D$6 = TransTable[Fund Name], ROW( TransTable[Fund Name]) - ROW( 'Transaction List'!$B$10) + 1), C128)), IFERROR(IF( C128-1 = COUNTIF(TransTable[Fund Name], 'Fund Analysis'!$D$6), "Current Value", ""), ""))</f>
        <v/>
      </c>
      <c r="F129" s="12" t="str" cm="1">
        <f t="array" ref="F129">IFERROR(IF(E129 = "Valuation", 0, INDEX(TransTable[Amount], SMALL( IF( 'Fund Analysis'!$D$6 = TransTable[Fund Name], ROW( TransTable[Fund Name]) - ROW( 'Transaction List'!$B$10) + 1), C128))), IFERROR(IF( C128-1 = COUNTIF(TransTable[Fund Name], 'Fund Analysis'!$D$6), VLOOKUP( $D$6, InvestTable[], MATCH( "Expected Valuation", InvestTable[#Headers], 0), FALSE), ""), ""))</f>
        <v/>
      </c>
      <c r="G129" s="13" t="str">
        <f>IFERROR(IF(C128-1 = COUNTIF(TransTable[Fund Name], 'Fund Analysis'!$D$6), XIRR($F$11:F129, $D$11:D129), ""), "")</f>
        <v/>
      </c>
      <c r="H129" s="13" t="str">
        <f>IFERROR(IF(C128-1 = COUNTIF(TransTable[Fund Name], 'Fund Analysis'!$D$6), MIRR($F$11:F129, 0, VLOOKUP($D$6, InvestTable[], 10, FALSE)), ""), "")</f>
        <v/>
      </c>
      <c r="I129" s="23" t="str">
        <f t="shared" si="3"/>
        <v/>
      </c>
    </row>
    <row r="130" spans="2:9" x14ac:dyDescent="0.2">
      <c r="B130" s="22"/>
      <c r="C130" s="20" t="str">
        <f t="shared" si="5"/>
        <v/>
      </c>
      <c r="D130" s="10" t="str" cm="1">
        <f t="array" ref="D130">IFERROR(INDEX(TransTable[Date], SMALL( IF( 'Fund Analysis'!$D$6 = TransTable[Fund Name], ROW( TransTable[Fund Name]) - ROW( 'Transaction List'!$B$10) + 1), 'Fund Analysis'!C129)), IFERROR(IF( C129-1 = COUNTIF(TransTable[Fund Name], 'Fund Analysis'!$D$6), MAX( IF( TransTable[Fund Name] = 'Fund Analysis'!$D$6, TransTable[Date])), ""), ""))</f>
        <v/>
      </c>
      <c r="E130" s="11" t="str" cm="1">
        <f t="array" ref="E130">IFERROR(INDEX(TransTable[Transaction Type], SMALL( IF( 'Fund Analysis'!$D$6 = TransTable[Fund Name], ROW( TransTable[Fund Name]) - ROW( 'Transaction List'!$B$10) + 1), C129)), IFERROR(IF( C129-1 = COUNTIF(TransTable[Fund Name], 'Fund Analysis'!$D$6), "Current Value", ""), ""))</f>
        <v/>
      </c>
      <c r="F130" s="12" t="str" cm="1">
        <f t="array" ref="F130">IFERROR(IF(E130 = "Valuation", 0, INDEX(TransTable[Amount], SMALL( IF( 'Fund Analysis'!$D$6 = TransTable[Fund Name], ROW( TransTable[Fund Name]) - ROW( 'Transaction List'!$B$10) + 1), C129))), IFERROR(IF( C129-1 = COUNTIF(TransTable[Fund Name], 'Fund Analysis'!$D$6), VLOOKUP( $D$6, InvestTable[], MATCH( "Expected Valuation", InvestTable[#Headers], 0), FALSE), ""), ""))</f>
        <v/>
      </c>
      <c r="G130" s="13" t="str">
        <f>IFERROR(IF(C129-1 = COUNTIF(TransTable[Fund Name], 'Fund Analysis'!$D$6), XIRR($F$11:F130, $D$11:D130), ""), "")</f>
        <v/>
      </c>
      <c r="H130" s="13" t="str">
        <f>IFERROR(IF(C129-1 = COUNTIF(TransTable[Fund Name], 'Fund Analysis'!$D$6), MIRR($F$11:F130, 0, VLOOKUP($D$6, InvestTable[], 10, FALSE)), ""), "")</f>
        <v/>
      </c>
      <c r="I130" s="23" t="str">
        <f t="shared" si="3"/>
        <v/>
      </c>
    </row>
    <row r="131" spans="2:9" x14ac:dyDescent="0.2">
      <c r="B131" s="22"/>
      <c r="C131" s="20" t="str">
        <f t="shared" si="5"/>
        <v/>
      </c>
      <c r="D131" s="10" t="str" cm="1">
        <f t="array" ref="D131">IFERROR(INDEX(TransTable[Date], SMALL( IF( 'Fund Analysis'!$D$6 = TransTable[Fund Name], ROW( TransTable[Fund Name]) - ROW( 'Transaction List'!$B$10) + 1), 'Fund Analysis'!C130)), IFERROR(IF( C130-1 = COUNTIF(TransTable[Fund Name], 'Fund Analysis'!$D$6), MAX( IF( TransTable[Fund Name] = 'Fund Analysis'!$D$6, TransTable[Date])), ""), ""))</f>
        <v/>
      </c>
      <c r="E131" s="11" t="str" cm="1">
        <f t="array" ref="E131">IFERROR(INDEX(TransTable[Transaction Type], SMALL( IF( 'Fund Analysis'!$D$6 = TransTable[Fund Name], ROW( TransTable[Fund Name]) - ROW( 'Transaction List'!$B$10) + 1), C130)), IFERROR(IF( C130-1 = COUNTIF(TransTable[Fund Name], 'Fund Analysis'!$D$6), "Current Value", ""), ""))</f>
        <v/>
      </c>
      <c r="F131" s="12" t="str" cm="1">
        <f t="array" ref="F131">IFERROR(IF(E131 = "Valuation", 0, INDEX(TransTable[Amount], SMALL( IF( 'Fund Analysis'!$D$6 = TransTable[Fund Name], ROW( TransTable[Fund Name]) - ROW( 'Transaction List'!$B$10) + 1), C130))), IFERROR(IF( C130-1 = COUNTIF(TransTable[Fund Name], 'Fund Analysis'!$D$6), VLOOKUP( $D$6, InvestTable[], MATCH( "Expected Valuation", InvestTable[#Headers], 0), FALSE), ""), ""))</f>
        <v/>
      </c>
      <c r="G131" s="13" t="str">
        <f>IFERROR(IF(C130-1 = COUNTIF(TransTable[Fund Name], 'Fund Analysis'!$D$6), XIRR($F$11:F131, $D$11:D131), ""), "")</f>
        <v/>
      </c>
      <c r="H131" s="13" t="str">
        <f>IFERROR(IF(C130-1 = COUNTIF(TransTable[Fund Name], 'Fund Analysis'!$D$6), MIRR($F$11:F131, 0, VLOOKUP($D$6, InvestTable[], 10, FALSE)), ""), "")</f>
        <v/>
      </c>
      <c r="I131" s="23" t="str">
        <f t="shared" si="3"/>
        <v/>
      </c>
    </row>
    <row r="132" spans="2:9" x14ac:dyDescent="0.2">
      <c r="B132" s="22"/>
      <c r="C132" s="20" t="str">
        <f t="shared" si="5"/>
        <v/>
      </c>
      <c r="D132" s="10" t="str" cm="1">
        <f t="array" ref="D132">IFERROR(INDEX(TransTable[Date], SMALL( IF( 'Fund Analysis'!$D$6 = TransTable[Fund Name], ROW( TransTable[Fund Name]) - ROW( 'Transaction List'!$B$10) + 1), 'Fund Analysis'!C131)), IFERROR(IF( C131-1 = COUNTIF(TransTable[Fund Name], 'Fund Analysis'!$D$6), MAX( IF( TransTable[Fund Name] = 'Fund Analysis'!$D$6, TransTable[Date])), ""), ""))</f>
        <v/>
      </c>
      <c r="E132" s="11" t="str" cm="1">
        <f t="array" ref="E132">IFERROR(INDEX(TransTable[Transaction Type], SMALL( IF( 'Fund Analysis'!$D$6 = TransTable[Fund Name], ROW( TransTable[Fund Name]) - ROW( 'Transaction List'!$B$10) + 1), C131)), IFERROR(IF( C131-1 = COUNTIF(TransTable[Fund Name], 'Fund Analysis'!$D$6), "Current Value", ""), ""))</f>
        <v/>
      </c>
      <c r="F132" s="12" t="str" cm="1">
        <f t="array" ref="F132">IFERROR(IF(E132 = "Valuation", 0, INDEX(TransTable[Amount], SMALL( IF( 'Fund Analysis'!$D$6 = TransTable[Fund Name], ROW( TransTable[Fund Name]) - ROW( 'Transaction List'!$B$10) + 1), C131))), IFERROR(IF( C131-1 = COUNTIF(TransTable[Fund Name], 'Fund Analysis'!$D$6), VLOOKUP( $D$6, InvestTable[], MATCH( "Expected Valuation", InvestTable[#Headers], 0), FALSE), ""), ""))</f>
        <v/>
      </c>
      <c r="G132" s="13" t="str">
        <f>IFERROR(IF(C131-1 = COUNTIF(TransTable[Fund Name], 'Fund Analysis'!$D$6), XIRR($F$11:F132, $D$11:D132), ""), "")</f>
        <v/>
      </c>
      <c r="H132" s="13" t="str">
        <f>IFERROR(IF(C131-1 = COUNTIF(TransTable[Fund Name], 'Fund Analysis'!$D$6), MIRR($F$11:F132, 0, VLOOKUP($D$6, InvestTable[], 10, FALSE)), ""), "")</f>
        <v/>
      </c>
      <c r="I132" s="23" t="str">
        <f t="shared" si="3"/>
        <v/>
      </c>
    </row>
    <row r="133" spans="2:9" x14ac:dyDescent="0.2">
      <c r="B133" s="22"/>
      <c r="C133" s="20" t="str">
        <f t="shared" si="5"/>
        <v/>
      </c>
      <c r="D133" s="10" t="str" cm="1">
        <f t="array" ref="D133">IFERROR(INDEX(TransTable[Date], SMALL( IF( 'Fund Analysis'!$D$6 = TransTable[Fund Name], ROW( TransTable[Fund Name]) - ROW( 'Transaction List'!$B$10) + 1), 'Fund Analysis'!C132)), IFERROR(IF( C132-1 = COUNTIF(TransTable[Fund Name], 'Fund Analysis'!$D$6), MAX( IF( TransTable[Fund Name] = 'Fund Analysis'!$D$6, TransTable[Date])), ""), ""))</f>
        <v/>
      </c>
      <c r="E133" s="11" t="str" cm="1">
        <f t="array" ref="E133">IFERROR(INDEX(TransTable[Transaction Type], SMALL( IF( 'Fund Analysis'!$D$6 = TransTable[Fund Name], ROW( TransTable[Fund Name]) - ROW( 'Transaction List'!$B$10) + 1), C132)), IFERROR(IF( C132-1 = COUNTIF(TransTable[Fund Name], 'Fund Analysis'!$D$6), "Current Value", ""), ""))</f>
        <v/>
      </c>
      <c r="F133" s="12" t="str" cm="1">
        <f t="array" ref="F133">IFERROR(IF(E133 = "Valuation", 0, INDEX(TransTable[Amount], SMALL( IF( 'Fund Analysis'!$D$6 = TransTable[Fund Name], ROW( TransTable[Fund Name]) - ROW( 'Transaction List'!$B$10) + 1), C132))), IFERROR(IF( C132-1 = COUNTIF(TransTable[Fund Name], 'Fund Analysis'!$D$6), VLOOKUP( $D$6, InvestTable[], MATCH( "Expected Valuation", InvestTable[#Headers], 0), FALSE), ""), ""))</f>
        <v/>
      </c>
      <c r="G133" s="13" t="str">
        <f>IFERROR(IF(C132-1 = COUNTIF(TransTable[Fund Name], 'Fund Analysis'!$D$6), XIRR($F$11:F133, $D$11:D133), ""), "")</f>
        <v/>
      </c>
      <c r="H133" s="13" t="str">
        <f>IFERROR(IF(C132-1 = COUNTIF(TransTable[Fund Name], 'Fund Analysis'!$D$6), MIRR($F$11:F133, 0, VLOOKUP($D$6, InvestTable[], 10, FALSE)), ""), "")</f>
        <v/>
      </c>
      <c r="I133" s="23" t="str">
        <f t="shared" si="3"/>
        <v/>
      </c>
    </row>
    <row r="134" spans="2:9" x14ac:dyDescent="0.2">
      <c r="B134" s="22"/>
      <c r="C134" s="20" t="str">
        <f t="shared" si="5"/>
        <v/>
      </c>
      <c r="D134" s="10" t="str" cm="1">
        <f t="array" ref="D134">IFERROR(INDEX(TransTable[Date], SMALL( IF( 'Fund Analysis'!$D$6 = TransTable[Fund Name], ROW( TransTable[Fund Name]) - ROW( 'Transaction List'!$B$10) + 1), 'Fund Analysis'!C133)), IFERROR(IF( C133-1 = COUNTIF(TransTable[Fund Name], 'Fund Analysis'!$D$6), MAX( IF( TransTable[Fund Name] = 'Fund Analysis'!$D$6, TransTable[Date])), ""), ""))</f>
        <v/>
      </c>
      <c r="E134" s="11" t="str" cm="1">
        <f t="array" ref="E134">IFERROR(INDEX(TransTable[Transaction Type], SMALL( IF( 'Fund Analysis'!$D$6 = TransTable[Fund Name], ROW( TransTable[Fund Name]) - ROW( 'Transaction List'!$B$10) + 1), C133)), IFERROR(IF( C133-1 = COUNTIF(TransTable[Fund Name], 'Fund Analysis'!$D$6), "Current Value", ""), ""))</f>
        <v/>
      </c>
      <c r="F134" s="12" t="str" cm="1">
        <f t="array" ref="F134">IFERROR(IF(E134 = "Valuation", 0, INDEX(TransTable[Amount], SMALL( IF( 'Fund Analysis'!$D$6 = TransTable[Fund Name], ROW( TransTable[Fund Name]) - ROW( 'Transaction List'!$B$10) + 1), C133))), IFERROR(IF( C133-1 = COUNTIF(TransTable[Fund Name], 'Fund Analysis'!$D$6), VLOOKUP( $D$6, InvestTable[], MATCH( "Expected Valuation", InvestTable[#Headers], 0), FALSE), ""), ""))</f>
        <v/>
      </c>
      <c r="G134" s="13" t="str">
        <f>IFERROR(IF(C133-1 = COUNTIF(TransTable[Fund Name], 'Fund Analysis'!$D$6), XIRR($F$11:F134, $D$11:D134), ""), "")</f>
        <v/>
      </c>
      <c r="H134" s="13" t="str">
        <f>IFERROR(IF(C133-1 = COUNTIF(TransTable[Fund Name], 'Fund Analysis'!$D$6), MIRR($F$11:F134, 0, VLOOKUP($D$6, InvestTable[], 10, FALSE)), ""), "")</f>
        <v/>
      </c>
      <c r="I134" s="23" t="str">
        <f t="shared" si="3"/>
        <v/>
      </c>
    </row>
    <row r="135" spans="2:9" x14ac:dyDescent="0.2">
      <c r="B135" s="22"/>
      <c r="C135" s="20" t="str">
        <f t="shared" si="5"/>
        <v/>
      </c>
      <c r="D135" s="10" t="str" cm="1">
        <f t="array" ref="D135">IFERROR(INDEX(TransTable[Date], SMALL( IF( 'Fund Analysis'!$D$6 = TransTable[Fund Name], ROW( TransTable[Fund Name]) - ROW( 'Transaction List'!$B$10) + 1), 'Fund Analysis'!C134)), IFERROR(IF( C134-1 = COUNTIF(TransTable[Fund Name], 'Fund Analysis'!$D$6), MAX( IF( TransTable[Fund Name] = 'Fund Analysis'!$D$6, TransTable[Date])), ""), ""))</f>
        <v/>
      </c>
      <c r="E135" s="11" t="str" cm="1">
        <f t="array" ref="E135">IFERROR(INDEX(TransTable[Transaction Type], SMALL( IF( 'Fund Analysis'!$D$6 = TransTable[Fund Name], ROW( TransTable[Fund Name]) - ROW( 'Transaction List'!$B$10) + 1), C134)), IFERROR(IF( C134-1 = COUNTIF(TransTable[Fund Name], 'Fund Analysis'!$D$6), "Current Value", ""), ""))</f>
        <v/>
      </c>
      <c r="F135" s="12" t="str" cm="1">
        <f t="array" ref="F135">IFERROR(IF(E135 = "Valuation", 0, INDEX(TransTable[Amount], SMALL( IF( 'Fund Analysis'!$D$6 = TransTable[Fund Name], ROW( TransTable[Fund Name]) - ROW( 'Transaction List'!$B$10) + 1), C134))), IFERROR(IF( C134-1 = COUNTIF(TransTable[Fund Name], 'Fund Analysis'!$D$6), VLOOKUP( $D$6, InvestTable[], MATCH( "Expected Valuation", InvestTable[#Headers], 0), FALSE), ""), ""))</f>
        <v/>
      </c>
      <c r="G135" s="13" t="str">
        <f>IFERROR(IF(C134-1 = COUNTIF(TransTable[Fund Name], 'Fund Analysis'!$D$6), XIRR($F$11:F135, $D$11:D135), ""), "")</f>
        <v/>
      </c>
      <c r="H135" s="13" t="str">
        <f>IFERROR(IF(C134-1 = COUNTIF(TransTable[Fund Name], 'Fund Analysis'!$D$6), MIRR($F$11:F135, 0, VLOOKUP($D$6, InvestTable[], 10, FALSE)), ""), "")</f>
        <v/>
      </c>
      <c r="I135" s="23" t="str">
        <f t="shared" si="3"/>
        <v/>
      </c>
    </row>
    <row r="136" spans="2:9" x14ac:dyDescent="0.2">
      <c r="B136" s="22"/>
      <c r="C136" s="20" t="str">
        <f t="shared" si="5"/>
        <v/>
      </c>
      <c r="D136" s="10" t="str" cm="1">
        <f t="array" ref="D136">IFERROR(INDEX(TransTable[Date], SMALL( IF( 'Fund Analysis'!$D$6 = TransTable[Fund Name], ROW( TransTable[Fund Name]) - ROW( 'Transaction List'!$B$10) + 1), 'Fund Analysis'!C135)), IFERROR(IF( C135-1 = COUNTIF(TransTable[Fund Name], 'Fund Analysis'!$D$6), MAX( IF( TransTable[Fund Name] = 'Fund Analysis'!$D$6, TransTable[Date])), ""), ""))</f>
        <v/>
      </c>
      <c r="E136" s="11" t="str" cm="1">
        <f t="array" ref="E136">IFERROR(INDEX(TransTable[Transaction Type], SMALL( IF( 'Fund Analysis'!$D$6 = TransTable[Fund Name], ROW( TransTable[Fund Name]) - ROW( 'Transaction List'!$B$10) + 1), C135)), IFERROR(IF( C135-1 = COUNTIF(TransTable[Fund Name], 'Fund Analysis'!$D$6), "Current Value", ""), ""))</f>
        <v/>
      </c>
      <c r="F136" s="12" t="str" cm="1">
        <f t="array" ref="F136">IFERROR(IF(E136 = "Valuation", 0, INDEX(TransTable[Amount], SMALL( IF( 'Fund Analysis'!$D$6 = TransTable[Fund Name], ROW( TransTable[Fund Name]) - ROW( 'Transaction List'!$B$10) + 1), C135))), IFERROR(IF( C135-1 = COUNTIF(TransTable[Fund Name], 'Fund Analysis'!$D$6), VLOOKUP( $D$6, InvestTable[], MATCH( "Expected Valuation", InvestTable[#Headers], 0), FALSE), ""), ""))</f>
        <v/>
      </c>
      <c r="G136" s="13" t="str">
        <f>IFERROR(IF(C135-1 = COUNTIF(TransTable[Fund Name], 'Fund Analysis'!$D$6), XIRR($F$11:F136, $D$11:D136), ""), "")</f>
        <v/>
      </c>
      <c r="H136" s="13" t="str">
        <f>IFERROR(IF(C135-1 = COUNTIF(TransTable[Fund Name], 'Fund Analysis'!$D$6), MIRR($F$11:F136, 0, VLOOKUP($D$6, InvestTable[], 10, FALSE)), ""), "")</f>
        <v/>
      </c>
      <c r="I136" s="23" t="str">
        <f t="shared" si="3"/>
        <v/>
      </c>
    </row>
    <row r="137" spans="2:9" x14ac:dyDescent="0.2">
      <c r="B137" s="22"/>
      <c r="C137" s="20" t="str">
        <f t="shared" si="5"/>
        <v/>
      </c>
      <c r="D137" s="10" t="str" cm="1">
        <f t="array" ref="D137">IFERROR(INDEX(TransTable[Date], SMALL( IF( 'Fund Analysis'!$D$6 = TransTable[Fund Name], ROW( TransTable[Fund Name]) - ROW( 'Transaction List'!$B$10) + 1), 'Fund Analysis'!C136)), IFERROR(IF( C136-1 = COUNTIF(TransTable[Fund Name], 'Fund Analysis'!$D$6), MAX( IF( TransTable[Fund Name] = 'Fund Analysis'!$D$6, TransTable[Date])), ""), ""))</f>
        <v/>
      </c>
      <c r="E137" s="11" t="str" cm="1">
        <f t="array" ref="E137">IFERROR(INDEX(TransTable[Transaction Type], SMALL( IF( 'Fund Analysis'!$D$6 = TransTable[Fund Name], ROW( TransTable[Fund Name]) - ROW( 'Transaction List'!$B$10) + 1), C136)), IFERROR(IF( C136-1 = COUNTIF(TransTable[Fund Name], 'Fund Analysis'!$D$6), "Current Value", ""), ""))</f>
        <v/>
      </c>
      <c r="F137" s="12" t="str" cm="1">
        <f t="array" ref="F137">IFERROR(IF(E137 = "Valuation", 0, INDEX(TransTable[Amount], SMALL( IF( 'Fund Analysis'!$D$6 = TransTable[Fund Name], ROW( TransTable[Fund Name]) - ROW( 'Transaction List'!$B$10) + 1), C136))), IFERROR(IF( C136-1 = COUNTIF(TransTable[Fund Name], 'Fund Analysis'!$D$6), VLOOKUP( $D$6, InvestTable[], MATCH( "Expected Valuation", InvestTable[#Headers], 0), FALSE), ""), ""))</f>
        <v/>
      </c>
      <c r="G137" s="13" t="str">
        <f>IFERROR(IF(C136-1 = COUNTIF(TransTable[Fund Name], 'Fund Analysis'!$D$6), XIRR($F$11:F137, $D$11:D137), ""), "")</f>
        <v/>
      </c>
      <c r="H137" s="13" t="str">
        <f>IFERROR(IF(C136-1 = COUNTIF(TransTable[Fund Name], 'Fund Analysis'!$D$6), MIRR($F$11:F137, 0, VLOOKUP($D$6, InvestTable[], 10, FALSE)), ""), "")</f>
        <v/>
      </c>
      <c r="I137" s="23" t="str">
        <f t="shared" si="3"/>
        <v/>
      </c>
    </row>
    <row r="138" spans="2:9" x14ac:dyDescent="0.2">
      <c r="B138" s="22"/>
      <c r="C138" s="20" t="str">
        <f t="shared" si="5"/>
        <v/>
      </c>
      <c r="D138" s="10" t="str" cm="1">
        <f t="array" ref="D138">IFERROR(INDEX(TransTable[Date], SMALL( IF( 'Fund Analysis'!$D$6 = TransTable[Fund Name], ROW( TransTable[Fund Name]) - ROW( 'Transaction List'!$B$10) + 1), 'Fund Analysis'!C137)), IFERROR(IF( C137-1 = COUNTIF(TransTable[Fund Name], 'Fund Analysis'!$D$6), MAX( IF( TransTable[Fund Name] = 'Fund Analysis'!$D$6, TransTable[Date])), ""), ""))</f>
        <v/>
      </c>
      <c r="E138" s="11" t="str" cm="1">
        <f t="array" ref="E138">IFERROR(INDEX(TransTable[Transaction Type], SMALL( IF( 'Fund Analysis'!$D$6 = TransTable[Fund Name], ROW( TransTable[Fund Name]) - ROW( 'Transaction List'!$B$10) + 1), C137)), IFERROR(IF( C137-1 = COUNTIF(TransTable[Fund Name], 'Fund Analysis'!$D$6), "Current Value", ""), ""))</f>
        <v/>
      </c>
      <c r="F138" s="12" t="str" cm="1">
        <f t="array" ref="F138">IFERROR(IF(E138 = "Valuation", 0, INDEX(TransTable[Amount], SMALL( IF( 'Fund Analysis'!$D$6 = TransTable[Fund Name], ROW( TransTable[Fund Name]) - ROW( 'Transaction List'!$B$10) + 1), C137))), IFERROR(IF( C137-1 = COUNTIF(TransTable[Fund Name], 'Fund Analysis'!$D$6), VLOOKUP( $D$6, InvestTable[], MATCH( "Expected Valuation", InvestTable[#Headers], 0), FALSE), ""), ""))</f>
        <v/>
      </c>
      <c r="G138" s="13" t="str">
        <f>IFERROR(IF(C137-1 = COUNTIF(TransTable[Fund Name], 'Fund Analysis'!$D$6), XIRR($F$11:F138, $D$11:D138), ""), "")</f>
        <v/>
      </c>
      <c r="H138" s="13" t="str">
        <f>IFERROR(IF(C137-1 = COUNTIF(TransTable[Fund Name], 'Fund Analysis'!$D$6), MIRR($F$11:F138, 0, VLOOKUP($D$6, InvestTable[], 10, FALSE)), ""), "")</f>
        <v/>
      </c>
      <c r="I138" s="23" t="str">
        <f t="shared" si="3"/>
        <v/>
      </c>
    </row>
    <row r="139" spans="2:9" x14ac:dyDescent="0.2">
      <c r="B139" s="22"/>
      <c r="C139" s="20" t="str">
        <f t="shared" si="5"/>
        <v/>
      </c>
      <c r="D139" s="10" t="str" cm="1">
        <f t="array" ref="D139">IFERROR(INDEX(TransTable[Date], SMALL( IF( 'Fund Analysis'!$D$6 = TransTable[Fund Name], ROW( TransTable[Fund Name]) - ROW( 'Transaction List'!$B$10) + 1), 'Fund Analysis'!C138)), IFERROR(IF( C138-1 = COUNTIF(TransTable[Fund Name], 'Fund Analysis'!$D$6), MAX( IF( TransTable[Fund Name] = 'Fund Analysis'!$D$6, TransTable[Date])), ""), ""))</f>
        <v/>
      </c>
      <c r="E139" s="11" t="str" cm="1">
        <f t="array" ref="E139">IFERROR(INDEX(TransTable[Transaction Type], SMALL( IF( 'Fund Analysis'!$D$6 = TransTable[Fund Name], ROW( TransTable[Fund Name]) - ROW( 'Transaction List'!$B$10) + 1), C138)), IFERROR(IF( C138-1 = COUNTIF(TransTable[Fund Name], 'Fund Analysis'!$D$6), "Current Value", ""), ""))</f>
        <v/>
      </c>
      <c r="F139" s="12" t="str" cm="1">
        <f t="array" ref="F139">IFERROR(IF(E139 = "Valuation", 0, INDEX(TransTable[Amount], SMALL( IF( 'Fund Analysis'!$D$6 = TransTable[Fund Name], ROW( TransTable[Fund Name]) - ROW( 'Transaction List'!$B$10) + 1), C138))), IFERROR(IF( C138-1 = COUNTIF(TransTable[Fund Name], 'Fund Analysis'!$D$6), VLOOKUP( $D$6, InvestTable[], MATCH( "Expected Valuation", InvestTable[#Headers], 0), FALSE), ""), ""))</f>
        <v/>
      </c>
      <c r="G139" s="13" t="str">
        <f>IFERROR(IF(C138-1 = COUNTIF(TransTable[Fund Name], 'Fund Analysis'!$D$6), XIRR($F$11:F139, $D$11:D139), ""), "")</f>
        <v/>
      </c>
      <c r="H139" s="13" t="str">
        <f>IFERROR(IF(C138-1 = COUNTIF(TransTable[Fund Name], 'Fund Analysis'!$D$6), MIRR($F$11:F139, 0, VLOOKUP($D$6, InvestTable[], 10, FALSE)), ""), "")</f>
        <v/>
      </c>
      <c r="I139" s="23" t="str">
        <f t="shared" si="3"/>
        <v/>
      </c>
    </row>
    <row r="140" spans="2:9" x14ac:dyDescent="0.2">
      <c r="B140" s="22"/>
      <c r="C140" s="20" t="str">
        <f t="shared" si="5"/>
        <v/>
      </c>
      <c r="D140" s="10" t="str" cm="1">
        <f t="array" ref="D140">IFERROR(INDEX(TransTable[Date], SMALL( IF( 'Fund Analysis'!$D$6 = TransTable[Fund Name], ROW( TransTable[Fund Name]) - ROW( 'Transaction List'!$B$10) + 1), 'Fund Analysis'!C139)), IFERROR(IF( C139-1 = COUNTIF(TransTable[Fund Name], 'Fund Analysis'!$D$6), MAX( IF( TransTable[Fund Name] = 'Fund Analysis'!$D$6, TransTable[Date])), ""), ""))</f>
        <v/>
      </c>
      <c r="E140" s="11" t="str" cm="1">
        <f t="array" ref="E140">IFERROR(INDEX(TransTable[Transaction Type], SMALL( IF( 'Fund Analysis'!$D$6 = TransTable[Fund Name], ROW( TransTable[Fund Name]) - ROW( 'Transaction List'!$B$10) + 1), C139)), IFERROR(IF( C139-1 = COUNTIF(TransTable[Fund Name], 'Fund Analysis'!$D$6), "Current Value", ""), ""))</f>
        <v/>
      </c>
      <c r="F140" s="12" t="str" cm="1">
        <f t="array" ref="F140">IFERROR(IF(E140 = "Valuation", 0, INDEX(TransTable[Amount], SMALL( IF( 'Fund Analysis'!$D$6 = TransTable[Fund Name], ROW( TransTable[Fund Name]) - ROW( 'Transaction List'!$B$10) + 1), C139))), IFERROR(IF( C139-1 = COUNTIF(TransTable[Fund Name], 'Fund Analysis'!$D$6), VLOOKUP( $D$6, InvestTable[], MATCH( "Expected Valuation", InvestTable[#Headers], 0), FALSE), ""), ""))</f>
        <v/>
      </c>
      <c r="G140" s="13" t="str">
        <f>IFERROR(IF(C139-1 = COUNTIF(TransTable[Fund Name], 'Fund Analysis'!$D$6), XIRR($F$11:F140, $D$11:D140), ""), "")</f>
        <v/>
      </c>
      <c r="H140" s="13" t="str">
        <f>IFERROR(IF(C139-1 = COUNTIF(TransTable[Fund Name], 'Fund Analysis'!$D$6), MIRR($F$11:F140, 0, VLOOKUP($D$6, InvestTable[], 10, FALSE)), ""), "")</f>
        <v/>
      </c>
      <c r="I140" s="23" t="str">
        <f t="shared" ref="I140:I203" si="6">IFERROR(IF( ( MAX( G140:H140)*2+ MIN( G140:H140))/3 = 0, "", ( MAX( G140:H140)*2+ MIN( G140:H140))/3), "")</f>
        <v/>
      </c>
    </row>
    <row r="141" spans="2:9" x14ac:dyDescent="0.2">
      <c r="B141" s="22"/>
      <c r="C141" s="20" t="str">
        <f t="shared" si="5"/>
        <v/>
      </c>
      <c r="D141" s="10" t="str" cm="1">
        <f t="array" ref="D141">IFERROR(INDEX(TransTable[Date], SMALL( IF( 'Fund Analysis'!$D$6 = TransTable[Fund Name], ROW( TransTable[Fund Name]) - ROW( 'Transaction List'!$B$10) + 1), 'Fund Analysis'!C140)), IFERROR(IF( C140-1 = COUNTIF(TransTable[Fund Name], 'Fund Analysis'!$D$6), MAX( IF( TransTable[Fund Name] = 'Fund Analysis'!$D$6, TransTable[Date])), ""), ""))</f>
        <v/>
      </c>
      <c r="E141" s="11" t="str" cm="1">
        <f t="array" ref="E141">IFERROR(INDEX(TransTable[Transaction Type], SMALL( IF( 'Fund Analysis'!$D$6 = TransTable[Fund Name], ROW( TransTable[Fund Name]) - ROW( 'Transaction List'!$B$10) + 1), C140)), IFERROR(IF( C140-1 = COUNTIF(TransTable[Fund Name], 'Fund Analysis'!$D$6), "Current Value", ""), ""))</f>
        <v/>
      </c>
      <c r="F141" s="12" t="str" cm="1">
        <f t="array" ref="F141">IFERROR(IF(E141 = "Valuation", 0, INDEX(TransTable[Amount], SMALL( IF( 'Fund Analysis'!$D$6 = TransTable[Fund Name], ROW( TransTable[Fund Name]) - ROW( 'Transaction List'!$B$10) + 1), C140))), IFERROR(IF( C140-1 = COUNTIF(TransTable[Fund Name], 'Fund Analysis'!$D$6), VLOOKUP( $D$6, InvestTable[], MATCH( "Expected Valuation", InvestTable[#Headers], 0), FALSE), ""), ""))</f>
        <v/>
      </c>
      <c r="G141" s="13" t="str">
        <f>IFERROR(IF(C140-1 = COUNTIF(TransTable[Fund Name], 'Fund Analysis'!$D$6), XIRR($F$11:F141, $D$11:D141), ""), "")</f>
        <v/>
      </c>
      <c r="H141" s="13" t="str">
        <f>IFERROR(IF(C140-1 = COUNTIF(TransTable[Fund Name], 'Fund Analysis'!$D$6), MIRR($F$11:F141, 0, VLOOKUP($D$6, InvestTable[], 10, FALSE)), ""), "")</f>
        <v/>
      </c>
      <c r="I141" s="23" t="str">
        <f t="shared" si="6"/>
        <v/>
      </c>
    </row>
    <row r="142" spans="2:9" x14ac:dyDescent="0.2">
      <c r="B142" s="22"/>
      <c r="C142" s="20" t="str">
        <f t="shared" si="5"/>
        <v/>
      </c>
      <c r="D142" s="10" t="str" cm="1">
        <f t="array" ref="D142">IFERROR(INDEX(TransTable[Date], SMALL( IF( 'Fund Analysis'!$D$6 = TransTable[Fund Name], ROW( TransTable[Fund Name]) - ROW( 'Transaction List'!$B$10) + 1), 'Fund Analysis'!C141)), IFERROR(IF( C141-1 = COUNTIF(TransTable[Fund Name], 'Fund Analysis'!$D$6), MAX( IF( TransTable[Fund Name] = 'Fund Analysis'!$D$6, TransTable[Date])), ""), ""))</f>
        <v/>
      </c>
      <c r="E142" s="11" t="str" cm="1">
        <f t="array" ref="E142">IFERROR(INDEX(TransTable[Transaction Type], SMALL( IF( 'Fund Analysis'!$D$6 = TransTable[Fund Name], ROW( TransTable[Fund Name]) - ROW( 'Transaction List'!$B$10) + 1), C141)), IFERROR(IF( C141-1 = COUNTIF(TransTable[Fund Name], 'Fund Analysis'!$D$6), "Current Value", ""), ""))</f>
        <v/>
      </c>
      <c r="F142" s="12" t="str" cm="1">
        <f t="array" ref="F142">IFERROR(IF(E142 = "Valuation", 0, INDEX(TransTable[Amount], SMALL( IF( 'Fund Analysis'!$D$6 = TransTable[Fund Name], ROW( TransTable[Fund Name]) - ROW( 'Transaction List'!$B$10) + 1), C141))), IFERROR(IF( C141-1 = COUNTIF(TransTable[Fund Name], 'Fund Analysis'!$D$6), VLOOKUP( $D$6, InvestTable[], MATCH( "Expected Valuation", InvestTable[#Headers], 0), FALSE), ""), ""))</f>
        <v/>
      </c>
      <c r="G142" s="13" t="str">
        <f>IFERROR(IF(C141-1 = COUNTIF(TransTable[Fund Name], 'Fund Analysis'!$D$6), XIRR($F$11:F142, $D$11:D142), ""), "")</f>
        <v/>
      </c>
      <c r="H142" s="13" t="str">
        <f>IFERROR(IF(C141-1 = COUNTIF(TransTable[Fund Name], 'Fund Analysis'!$D$6), MIRR($F$11:F142, 0, VLOOKUP($D$6, InvestTable[], 10, FALSE)), ""), "")</f>
        <v/>
      </c>
      <c r="I142" s="23" t="str">
        <f t="shared" si="6"/>
        <v/>
      </c>
    </row>
    <row r="143" spans="2:9" x14ac:dyDescent="0.2">
      <c r="B143" s="22"/>
      <c r="C143" s="20" t="str">
        <f t="shared" si="5"/>
        <v/>
      </c>
      <c r="D143" s="10" t="str" cm="1">
        <f t="array" ref="D143">IFERROR(INDEX(TransTable[Date], SMALL( IF( 'Fund Analysis'!$D$6 = TransTable[Fund Name], ROW( TransTable[Fund Name]) - ROW( 'Transaction List'!$B$10) + 1), 'Fund Analysis'!C142)), IFERROR(IF( C142-1 = COUNTIF(TransTable[Fund Name], 'Fund Analysis'!$D$6), MAX( IF( TransTable[Fund Name] = 'Fund Analysis'!$D$6, TransTable[Date])), ""), ""))</f>
        <v/>
      </c>
      <c r="E143" s="11" t="str" cm="1">
        <f t="array" ref="E143">IFERROR(INDEX(TransTable[Transaction Type], SMALL( IF( 'Fund Analysis'!$D$6 = TransTable[Fund Name], ROW( TransTable[Fund Name]) - ROW( 'Transaction List'!$B$10) + 1), C142)), IFERROR(IF( C142-1 = COUNTIF(TransTable[Fund Name], 'Fund Analysis'!$D$6), "Current Value", ""), ""))</f>
        <v/>
      </c>
      <c r="F143" s="12" t="str" cm="1">
        <f t="array" ref="F143">IFERROR(IF(E143 = "Valuation", 0, INDEX(TransTable[Amount], SMALL( IF( 'Fund Analysis'!$D$6 = TransTable[Fund Name], ROW( TransTable[Fund Name]) - ROW( 'Transaction List'!$B$10) + 1), C142))), IFERROR(IF( C142-1 = COUNTIF(TransTable[Fund Name], 'Fund Analysis'!$D$6), VLOOKUP( $D$6, InvestTable[], MATCH( "Expected Valuation", InvestTable[#Headers], 0), FALSE), ""), ""))</f>
        <v/>
      </c>
      <c r="G143" s="13" t="str">
        <f>IFERROR(IF(C142-1 = COUNTIF(TransTable[Fund Name], 'Fund Analysis'!$D$6), XIRR($F$11:F143, $D$11:D143), ""), "")</f>
        <v/>
      </c>
      <c r="H143" s="13" t="str">
        <f>IFERROR(IF(C142-1 = COUNTIF(TransTable[Fund Name], 'Fund Analysis'!$D$6), MIRR($F$11:F143, 0, VLOOKUP($D$6, InvestTable[], 10, FALSE)), ""), "")</f>
        <v/>
      </c>
      <c r="I143" s="23" t="str">
        <f t="shared" si="6"/>
        <v/>
      </c>
    </row>
    <row r="144" spans="2:9" x14ac:dyDescent="0.2">
      <c r="B144" s="22"/>
      <c r="C144" s="20" t="str">
        <f t="shared" si="5"/>
        <v/>
      </c>
      <c r="D144" s="10" t="str" cm="1">
        <f t="array" ref="D144">IFERROR(INDEX(TransTable[Date], SMALL( IF( 'Fund Analysis'!$D$6 = TransTable[Fund Name], ROW( TransTable[Fund Name]) - ROW( 'Transaction List'!$B$10) + 1), 'Fund Analysis'!C143)), IFERROR(IF( C143-1 = COUNTIF(TransTable[Fund Name], 'Fund Analysis'!$D$6), MAX( IF( TransTable[Fund Name] = 'Fund Analysis'!$D$6, TransTable[Date])), ""), ""))</f>
        <v/>
      </c>
      <c r="E144" s="11" t="str" cm="1">
        <f t="array" ref="E144">IFERROR(INDEX(TransTable[Transaction Type], SMALL( IF( 'Fund Analysis'!$D$6 = TransTable[Fund Name], ROW( TransTable[Fund Name]) - ROW( 'Transaction List'!$B$10) + 1), C143)), IFERROR(IF( C143-1 = COUNTIF(TransTable[Fund Name], 'Fund Analysis'!$D$6), "Current Value", ""), ""))</f>
        <v/>
      </c>
      <c r="F144" s="12" t="str" cm="1">
        <f t="array" ref="F144">IFERROR(IF(E144 = "Valuation", 0, INDEX(TransTable[Amount], SMALL( IF( 'Fund Analysis'!$D$6 = TransTable[Fund Name], ROW( TransTable[Fund Name]) - ROW( 'Transaction List'!$B$10) + 1), C143))), IFERROR(IF( C143-1 = COUNTIF(TransTable[Fund Name], 'Fund Analysis'!$D$6), VLOOKUP( $D$6, InvestTable[], MATCH( "Expected Valuation", InvestTable[#Headers], 0), FALSE), ""), ""))</f>
        <v/>
      </c>
      <c r="G144" s="13" t="str">
        <f>IFERROR(IF(C143-1 = COUNTIF(TransTable[Fund Name], 'Fund Analysis'!$D$6), XIRR($F$11:F144, $D$11:D144), ""), "")</f>
        <v/>
      </c>
      <c r="H144" s="13" t="str">
        <f>IFERROR(IF(C143-1 = COUNTIF(TransTable[Fund Name], 'Fund Analysis'!$D$6), MIRR($F$11:F144, 0, VLOOKUP($D$6, InvestTable[], 10, FALSE)), ""), "")</f>
        <v/>
      </c>
      <c r="I144" s="23" t="str">
        <f t="shared" si="6"/>
        <v/>
      </c>
    </row>
    <row r="145" spans="2:9" x14ac:dyDescent="0.2">
      <c r="B145" s="22"/>
      <c r="C145" s="20" t="str">
        <f t="shared" si="5"/>
        <v/>
      </c>
      <c r="D145" s="10" t="str" cm="1">
        <f t="array" ref="D145">IFERROR(INDEX(TransTable[Date], SMALL( IF( 'Fund Analysis'!$D$6 = TransTable[Fund Name], ROW( TransTable[Fund Name]) - ROW( 'Transaction List'!$B$10) + 1), 'Fund Analysis'!C144)), IFERROR(IF( C144-1 = COUNTIF(TransTable[Fund Name], 'Fund Analysis'!$D$6), MAX( IF( TransTable[Fund Name] = 'Fund Analysis'!$D$6, TransTable[Date])), ""), ""))</f>
        <v/>
      </c>
      <c r="E145" s="11" t="str" cm="1">
        <f t="array" ref="E145">IFERROR(INDEX(TransTable[Transaction Type], SMALL( IF( 'Fund Analysis'!$D$6 = TransTable[Fund Name], ROW( TransTable[Fund Name]) - ROW( 'Transaction List'!$B$10) + 1), C144)), IFERROR(IF( C144-1 = COUNTIF(TransTable[Fund Name], 'Fund Analysis'!$D$6), "Current Value", ""), ""))</f>
        <v/>
      </c>
      <c r="F145" s="12" t="str" cm="1">
        <f t="array" ref="F145">IFERROR(IF(E145 = "Valuation", 0, INDEX(TransTable[Amount], SMALL( IF( 'Fund Analysis'!$D$6 = TransTable[Fund Name], ROW( TransTable[Fund Name]) - ROW( 'Transaction List'!$B$10) + 1), C144))), IFERROR(IF( C144-1 = COUNTIF(TransTable[Fund Name], 'Fund Analysis'!$D$6), VLOOKUP( $D$6, InvestTable[], MATCH( "Expected Valuation", InvestTable[#Headers], 0), FALSE), ""), ""))</f>
        <v/>
      </c>
      <c r="G145" s="13" t="str">
        <f>IFERROR(IF(C144-1 = COUNTIF(TransTable[Fund Name], 'Fund Analysis'!$D$6), XIRR($F$11:F145, $D$11:D145), ""), "")</f>
        <v/>
      </c>
      <c r="H145" s="13" t="str">
        <f>IFERROR(IF(C144-1 = COUNTIF(TransTable[Fund Name], 'Fund Analysis'!$D$6), MIRR($F$11:F145, 0, VLOOKUP($D$6, InvestTable[], 10, FALSE)), ""), "")</f>
        <v/>
      </c>
      <c r="I145" s="23" t="str">
        <f t="shared" si="6"/>
        <v/>
      </c>
    </row>
    <row r="146" spans="2:9" x14ac:dyDescent="0.2">
      <c r="B146" s="22"/>
      <c r="C146" s="20" t="str">
        <f t="shared" si="5"/>
        <v/>
      </c>
      <c r="D146" s="10" t="str" cm="1">
        <f t="array" ref="D146">IFERROR(INDEX(TransTable[Date], SMALL( IF( 'Fund Analysis'!$D$6 = TransTable[Fund Name], ROW( TransTable[Fund Name]) - ROW( 'Transaction List'!$B$10) + 1), 'Fund Analysis'!C145)), IFERROR(IF( C145-1 = COUNTIF(TransTable[Fund Name], 'Fund Analysis'!$D$6), MAX( IF( TransTable[Fund Name] = 'Fund Analysis'!$D$6, TransTable[Date])), ""), ""))</f>
        <v/>
      </c>
      <c r="E146" s="11" t="str" cm="1">
        <f t="array" ref="E146">IFERROR(INDEX(TransTable[Transaction Type], SMALL( IF( 'Fund Analysis'!$D$6 = TransTable[Fund Name], ROW( TransTable[Fund Name]) - ROW( 'Transaction List'!$B$10) + 1), C145)), IFERROR(IF( C145-1 = COUNTIF(TransTable[Fund Name], 'Fund Analysis'!$D$6), "Current Value", ""), ""))</f>
        <v/>
      </c>
      <c r="F146" s="12" t="str" cm="1">
        <f t="array" ref="F146">IFERROR(IF(E146 = "Valuation", 0, INDEX(TransTable[Amount], SMALL( IF( 'Fund Analysis'!$D$6 = TransTable[Fund Name], ROW( TransTable[Fund Name]) - ROW( 'Transaction List'!$B$10) + 1), C145))), IFERROR(IF( C145-1 = COUNTIF(TransTable[Fund Name], 'Fund Analysis'!$D$6), VLOOKUP( $D$6, InvestTable[], MATCH( "Expected Valuation", InvestTable[#Headers], 0), FALSE), ""), ""))</f>
        <v/>
      </c>
      <c r="G146" s="13" t="str">
        <f>IFERROR(IF(C145-1 = COUNTIF(TransTable[Fund Name], 'Fund Analysis'!$D$6), XIRR($F$11:F146, $D$11:D146), ""), "")</f>
        <v/>
      </c>
      <c r="H146" s="13" t="str">
        <f>IFERROR(IF(C145-1 = COUNTIF(TransTable[Fund Name], 'Fund Analysis'!$D$6), MIRR($F$11:F146, 0, VLOOKUP($D$6, InvestTable[], 10, FALSE)), ""), "")</f>
        <v/>
      </c>
      <c r="I146" s="23" t="str">
        <f t="shared" si="6"/>
        <v/>
      </c>
    </row>
    <row r="147" spans="2:9" x14ac:dyDescent="0.2">
      <c r="B147" s="22"/>
      <c r="C147" s="20" t="str">
        <f t="shared" si="5"/>
        <v/>
      </c>
      <c r="D147" s="10" t="str" cm="1">
        <f t="array" ref="D147">IFERROR(INDEX(TransTable[Date], SMALL( IF( 'Fund Analysis'!$D$6 = TransTable[Fund Name], ROW( TransTable[Fund Name]) - ROW( 'Transaction List'!$B$10) + 1), 'Fund Analysis'!C146)), IFERROR(IF( C146-1 = COUNTIF(TransTable[Fund Name], 'Fund Analysis'!$D$6), MAX( IF( TransTable[Fund Name] = 'Fund Analysis'!$D$6, TransTable[Date])), ""), ""))</f>
        <v/>
      </c>
      <c r="E147" s="11" t="str" cm="1">
        <f t="array" ref="E147">IFERROR(INDEX(TransTable[Transaction Type], SMALL( IF( 'Fund Analysis'!$D$6 = TransTable[Fund Name], ROW( TransTable[Fund Name]) - ROW( 'Transaction List'!$B$10) + 1), C146)), IFERROR(IF( C146-1 = COUNTIF(TransTable[Fund Name], 'Fund Analysis'!$D$6), "Current Value", ""), ""))</f>
        <v/>
      </c>
      <c r="F147" s="12" t="str" cm="1">
        <f t="array" ref="F147">IFERROR(IF(E147 = "Valuation", 0, INDEX(TransTable[Amount], SMALL( IF( 'Fund Analysis'!$D$6 = TransTable[Fund Name], ROW( TransTable[Fund Name]) - ROW( 'Transaction List'!$B$10) + 1), C146))), IFERROR(IF( C146-1 = COUNTIF(TransTable[Fund Name], 'Fund Analysis'!$D$6), VLOOKUP( $D$6, InvestTable[], MATCH( "Expected Valuation", InvestTable[#Headers], 0), FALSE), ""), ""))</f>
        <v/>
      </c>
      <c r="G147" s="13" t="str">
        <f>IFERROR(IF(C146-1 = COUNTIF(TransTable[Fund Name], 'Fund Analysis'!$D$6), XIRR($F$11:F147, $D$11:D147), ""), "")</f>
        <v/>
      </c>
      <c r="H147" s="13" t="str">
        <f>IFERROR(IF(C146-1 = COUNTIF(TransTable[Fund Name], 'Fund Analysis'!$D$6), MIRR($F$11:F147, 0, VLOOKUP($D$6, InvestTable[], 10, FALSE)), ""), "")</f>
        <v/>
      </c>
      <c r="I147" s="23" t="str">
        <f t="shared" si="6"/>
        <v/>
      </c>
    </row>
    <row r="148" spans="2:9" x14ac:dyDescent="0.2">
      <c r="B148" s="22"/>
      <c r="C148" s="20" t="str">
        <f t="shared" si="5"/>
        <v/>
      </c>
      <c r="D148" s="10" t="str" cm="1">
        <f t="array" ref="D148">IFERROR(INDEX(TransTable[Date], SMALL( IF( 'Fund Analysis'!$D$6 = TransTable[Fund Name], ROW( TransTable[Fund Name]) - ROW( 'Transaction List'!$B$10) + 1), 'Fund Analysis'!C147)), IFERROR(IF( C147-1 = COUNTIF(TransTable[Fund Name], 'Fund Analysis'!$D$6), MAX( IF( TransTable[Fund Name] = 'Fund Analysis'!$D$6, TransTable[Date])), ""), ""))</f>
        <v/>
      </c>
      <c r="E148" s="11" t="str" cm="1">
        <f t="array" ref="E148">IFERROR(INDEX(TransTable[Transaction Type], SMALL( IF( 'Fund Analysis'!$D$6 = TransTable[Fund Name], ROW( TransTable[Fund Name]) - ROW( 'Transaction List'!$B$10) + 1), C147)), IFERROR(IF( C147-1 = COUNTIF(TransTable[Fund Name], 'Fund Analysis'!$D$6), "Current Value", ""), ""))</f>
        <v/>
      </c>
      <c r="F148" s="12" t="str" cm="1">
        <f t="array" ref="F148">IFERROR(IF(E148 = "Valuation", 0, INDEX(TransTable[Amount], SMALL( IF( 'Fund Analysis'!$D$6 = TransTable[Fund Name], ROW( TransTable[Fund Name]) - ROW( 'Transaction List'!$B$10) + 1), C147))), IFERROR(IF( C147-1 = COUNTIF(TransTable[Fund Name], 'Fund Analysis'!$D$6), VLOOKUP( $D$6, InvestTable[], MATCH( "Expected Valuation", InvestTable[#Headers], 0), FALSE), ""), ""))</f>
        <v/>
      </c>
      <c r="G148" s="13" t="str">
        <f>IFERROR(IF(C147-1 = COUNTIF(TransTable[Fund Name], 'Fund Analysis'!$D$6), XIRR($F$11:F148, $D$11:D148), ""), "")</f>
        <v/>
      </c>
      <c r="H148" s="13" t="str">
        <f>IFERROR(IF(C147-1 = COUNTIF(TransTable[Fund Name], 'Fund Analysis'!$D$6), MIRR($F$11:F148, 0, VLOOKUP($D$6, InvestTable[], 10, FALSE)), ""), "")</f>
        <v/>
      </c>
      <c r="I148" s="23" t="str">
        <f t="shared" si="6"/>
        <v/>
      </c>
    </row>
    <row r="149" spans="2:9" x14ac:dyDescent="0.2">
      <c r="B149" s="22"/>
      <c r="C149" s="20" t="str">
        <f t="shared" si="5"/>
        <v/>
      </c>
      <c r="D149" s="10" t="str" cm="1">
        <f t="array" ref="D149">IFERROR(INDEX(TransTable[Date], SMALL( IF( 'Fund Analysis'!$D$6 = TransTable[Fund Name], ROW( TransTable[Fund Name]) - ROW( 'Transaction List'!$B$10) + 1), 'Fund Analysis'!C148)), IFERROR(IF( C148-1 = COUNTIF(TransTable[Fund Name], 'Fund Analysis'!$D$6), MAX( IF( TransTable[Fund Name] = 'Fund Analysis'!$D$6, TransTable[Date])), ""), ""))</f>
        <v/>
      </c>
      <c r="E149" s="11" t="str" cm="1">
        <f t="array" ref="E149">IFERROR(INDEX(TransTable[Transaction Type], SMALL( IF( 'Fund Analysis'!$D$6 = TransTable[Fund Name], ROW( TransTable[Fund Name]) - ROW( 'Transaction List'!$B$10) + 1), C148)), IFERROR(IF( C148-1 = COUNTIF(TransTable[Fund Name], 'Fund Analysis'!$D$6), "Current Value", ""), ""))</f>
        <v/>
      </c>
      <c r="F149" s="12" t="str" cm="1">
        <f t="array" ref="F149">IFERROR(IF(E149 = "Valuation", 0, INDEX(TransTable[Amount], SMALL( IF( 'Fund Analysis'!$D$6 = TransTable[Fund Name], ROW( TransTable[Fund Name]) - ROW( 'Transaction List'!$B$10) + 1), C148))), IFERROR(IF( C148-1 = COUNTIF(TransTable[Fund Name], 'Fund Analysis'!$D$6), VLOOKUP( $D$6, InvestTable[], MATCH( "Expected Valuation", InvestTable[#Headers], 0), FALSE), ""), ""))</f>
        <v/>
      </c>
      <c r="G149" s="13" t="str">
        <f>IFERROR(IF(C148-1 = COUNTIF(TransTable[Fund Name], 'Fund Analysis'!$D$6), XIRR($F$11:F149, $D$11:D149), ""), "")</f>
        <v/>
      </c>
      <c r="H149" s="13" t="str">
        <f>IFERROR(IF(C148-1 = COUNTIF(TransTable[Fund Name], 'Fund Analysis'!$D$6), MIRR($F$11:F149, 0, VLOOKUP($D$6, InvestTable[], 10, FALSE)), ""), "")</f>
        <v/>
      </c>
      <c r="I149" s="23" t="str">
        <f t="shared" si="6"/>
        <v/>
      </c>
    </row>
    <row r="150" spans="2:9" x14ac:dyDescent="0.2">
      <c r="B150" s="22"/>
      <c r="C150" s="20" t="str">
        <f t="shared" si="5"/>
        <v/>
      </c>
      <c r="D150" s="10" t="str" cm="1">
        <f t="array" ref="D150">IFERROR(INDEX(TransTable[Date], SMALL( IF( 'Fund Analysis'!$D$6 = TransTable[Fund Name], ROW( TransTable[Fund Name]) - ROW( 'Transaction List'!$B$10) + 1), 'Fund Analysis'!C149)), IFERROR(IF( C149-1 = COUNTIF(TransTable[Fund Name], 'Fund Analysis'!$D$6), MAX( IF( TransTable[Fund Name] = 'Fund Analysis'!$D$6, TransTable[Date])), ""), ""))</f>
        <v/>
      </c>
      <c r="E150" s="11" t="str" cm="1">
        <f t="array" ref="E150">IFERROR(INDEX(TransTable[Transaction Type], SMALL( IF( 'Fund Analysis'!$D$6 = TransTable[Fund Name], ROW( TransTable[Fund Name]) - ROW( 'Transaction List'!$B$10) + 1), C149)), IFERROR(IF( C149-1 = COUNTIF(TransTable[Fund Name], 'Fund Analysis'!$D$6), "Current Value", ""), ""))</f>
        <v/>
      </c>
      <c r="F150" s="12" t="str" cm="1">
        <f t="array" ref="F150">IFERROR(IF(E150 = "Valuation", 0, INDEX(TransTable[Amount], SMALL( IF( 'Fund Analysis'!$D$6 = TransTable[Fund Name], ROW( TransTable[Fund Name]) - ROW( 'Transaction List'!$B$10) + 1), C149))), IFERROR(IF( C149-1 = COUNTIF(TransTable[Fund Name], 'Fund Analysis'!$D$6), VLOOKUP( $D$6, InvestTable[], MATCH( "Expected Valuation", InvestTable[#Headers], 0), FALSE), ""), ""))</f>
        <v/>
      </c>
      <c r="G150" s="13" t="str">
        <f>IFERROR(IF(C149-1 = COUNTIF(TransTable[Fund Name], 'Fund Analysis'!$D$6), XIRR($F$11:F150, $D$11:D150), ""), "")</f>
        <v/>
      </c>
      <c r="H150" s="13" t="str">
        <f>IFERROR(IF(C149-1 = COUNTIF(TransTable[Fund Name], 'Fund Analysis'!$D$6), MIRR($F$11:F150, 0, VLOOKUP($D$6, InvestTable[], 10, FALSE)), ""), "")</f>
        <v/>
      </c>
      <c r="I150" s="23" t="str">
        <f t="shared" si="6"/>
        <v/>
      </c>
    </row>
    <row r="151" spans="2:9" x14ac:dyDescent="0.2">
      <c r="B151" s="22"/>
      <c r="C151" s="20" t="str">
        <f t="shared" si="5"/>
        <v/>
      </c>
      <c r="D151" s="10" t="str" cm="1">
        <f t="array" ref="D151">IFERROR(INDEX(TransTable[Date], SMALL( IF( 'Fund Analysis'!$D$6 = TransTable[Fund Name], ROW( TransTable[Fund Name]) - ROW( 'Transaction List'!$B$10) + 1), 'Fund Analysis'!C150)), IFERROR(IF( C150-1 = COUNTIF(TransTable[Fund Name], 'Fund Analysis'!$D$6), MAX( IF( TransTable[Fund Name] = 'Fund Analysis'!$D$6, TransTable[Date])), ""), ""))</f>
        <v/>
      </c>
      <c r="E151" s="11" t="str" cm="1">
        <f t="array" ref="E151">IFERROR(INDEX(TransTable[Transaction Type], SMALL( IF( 'Fund Analysis'!$D$6 = TransTable[Fund Name], ROW( TransTable[Fund Name]) - ROW( 'Transaction List'!$B$10) + 1), C150)), IFERROR(IF( C150-1 = COUNTIF(TransTable[Fund Name], 'Fund Analysis'!$D$6), "Current Value", ""), ""))</f>
        <v/>
      </c>
      <c r="F151" s="12" t="str" cm="1">
        <f t="array" ref="F151">IFERROR(IF(E151 = "Valuation", 0, INDEX(TransTable[Amount], SMALL( IF( 'Fund Analysis'!$D$6 = TransTable[Fund Name], ROW( TransTable[Fund Name]) - ROW( 'Transaction List'!$B$10) + 1), C150))), IFERROR(IF( C150-1 = COUNTIF(TransTable[Fund Name], 'Fund Analysis'!$D$6), VLOOKUP( $D$6, InvestTable[], MATCH( "Expected Valuation", InvestTable[#Headers], 0), FALSE), ""), ""))</f>
        <v/>
      </c>
      <c r="G151" s="13" t="str">
        <f>IFERROR(IF(C150-1 = COUNTIF(TransTable[Fund Name], 'Fund Analysis'!$D$6), XIRR($F$11:F151, $D$11:D151), ""), "")</f>
        <v/>
      </c>
      <c r="H151" s="13" t="str">
        <f>IFERROR(IF(C150-1 = COUNTIF(TransTable[Fund Name], 'Fund Analysis'!$D$6), MIRR($F$11:F151, 0, VLOOKUP($D$6, InvestTable[], 10, FALSE)), ""), "")</f>
        <v/>
      </c>
      <c r="I151" s="23" t="str">
        <f t="shared" si="6"/>
        <v/>
      </c>
    </row>
    <row r="152" spans="2:9" x14ac:dyDescent="0.2">
      <c r="B152" s="22"/>
      <c r="C152" s="20" t="str">
        <f t="shared" si="5"/>
        <v/>
      </c>
      <c r="D152" s="10" t="str" cm="1">
        <f t="array" ref="D152">IFERROR(INDEX(TransTable[Date], SMALL( IF( 'Fund Analysis'!$D$6 = TransTable[Fund Name], ROW( TransTable[Fund Name]) - ROW( 'Transaction List'!$B$10) + 1), 'Fund Analysis'!C151)), IFERROR(IF( C151-1 = COUNTIF(TransTable[Fund Name], 'Fund Analysis'!$D$6), MAX( IF( TransTable[Fund Name] = 'Fund Analysis'!$D$6, TransTable[Date])), ""), ""))</f>
        <v/>
      </c>
      <c r="E152" s="11" t="str" cm="1">
        <f t="array" ref="E152">IFERROR(INDEX(TransTable[Transaction Type], SMALL( IF( 'Fund Analysis'!$D$6 = TransTable[Fund Name], ROW( TransTable[Fund Name]) - ROW( 'Transaction List'!$B$10) + 1), C151)), IFERROR(IF( C151-1 = COUNTIF(TransTable[Fund Name], 'Fund Analysis'!$D$6), "Current Value", ""), ""))</f>
        <v/>
      </c>
      <c r="F152" s="12" t="str" cm="1">
        <f t="array" ref="F152">IFERROR(IF(E152 = "Valuation", 0, INDEX(TransTable[Amount], SMALL( IF( 'Fund Analysis'!$D$6 = TransTable[Fund Name], ROW( TransTable[Fund Name]) - ROW( 'Transaction List'!$B$10) + 1), C151))), IFERROR(IF( C151-1 = COUNTIF(TransTable[Fund Name], 'Fund Analysis'!$D$6), VLOOKUP( $D$6, InvestTable[], MATCH( "Expected Valuation", InvestTable[#Headers], 0), FALSE), ""), ""))</f>
        <v/>
      </c>
      <c r="G152" s="13" t="str">
        <f>IFERROR(IF(C151-1 = COUNTIF(TransTable[Fund Name], 'Fund Analysis'!$D$6), XIRR($F$11:F152, $D$11:D152), ""), "")</f>
        <v/>
      </c>
      <c r="H152" s="13" t="str">
        <f>IFERROR(IF(C151-1 = COUNTIF(TransTable[Fund Name], 'Fund Analysis'!$D$6), MIRR($F$11:F152, 0, VLOOKUP($D$6, InvestTable[], 10, FALSE)), ""), "")</f>
        <v/>
      </c>
      <c r="I152" s="23" t="str">
        <f t="shared" si="6"/>
        <v/>
      </c>
    </row>
    <row r="153" spans="2:9" x14ac:dyDescent="0.2">
      <c r="B153" s="22"/>
      <c r="C153" s="20" t="str">
        <f t="shared" si="5"/>
        <v/>
      </c>
      <c r="D153" s="10" t="str" cm="1">
        <f t="array" ref="D153">IFERROR(INDEX(TransTable[Date], SMALL( IF( 'Fund Analysis'!$D$6 = TransTable[Fund Name], ROW( TransTable[Fund Name]) - ROW( 'Transaction List'!$B$10) + 1), 'Fund Analysis'!C152)), IFERROR(IF( C152-1 = COUNTIF(TransTable[Fund Name], 'Fund Analysis'!$D$6), MAX( IF( TransTable[Fund Name] = 'Fund Analysis'!$D$6, TransTable[Date])), ""), ""))</f>
        <v/>
      </c>
      <c r="E153" s="11" t="str" cm="1">
        <f t="array" ref="E153">IFERROR(INDEX(TransTable[Transaction Type], SMALL( IF( 'Fund Analysis'!$D$6 = TransTable[Fund Name], ROW( TransTable[Fund Name]) - ROW( 'Transaction List'!$B$10) + 1), C152)), IFERROR(IF( C152-1 = COUNTIF(TransTable[Fund Name], 'Fund Analysis'!$D$6), "Current Value", ""), ""))</f>
        <v/>
      </c>
      <c r="F153" s="12" t="str" cm="1">
        <f t="array" ref="F153">IFERROR(IF(E153 = "Valuation", 0, INDEX(TransTable[Amount], SMALL( IF( 'Fund Analysis'!$D$6 = TransTable[Fund Name], ROW( TransTable[Fund Name]) - ROW( 'Transaction List'!$B$10) + 1), C152))), IFERROR(IF( C152-1 = COUNTIF(TransTable[Fund Name], 'Fund Analysis'!$D$6), VLOOKUP( $D$6, InvestTable[], MATCH( "Expected Valuation", InvestTable[#Headers], 0), FALSE), ""), ""))</f>
        <v/>
      </c>
      <c r="G153" s="13" t="str">
        <f>IFERROR(IF(C152-1 = COUNTIF(TransTable[Fund Name], 'Fund Analysis'!$D$6), XIRR($F$11:F153, $D$11:D153), ""), "")</f>
        <v/>
      </c>
      <c r="H153" s="13" t="str">
        <f>IFERROR(IF(C152-1 = COUNTIF(TransTable[Fund Name], 'Fund Analysis'!$D$6), MIRR($F$11:F153, 0, VLOOKUP($D$6, InvestTable[], 10, FALSE)), ""), "")</f>
        <v/>
      </c>
      <c r="I153" s="23" t="str">
        <f t="shared" si="6"/>
        <v/>
      </c>
    </row>
    <row r="154" spans="2:9" x14ac:dyDescent="0.2">
      <c r="B154" s="22"/>
      <c r="C154" s="20" t="str">
        <f t="shared" si="5"/>
        <v/>
      </c>
      <c r="D154" s="10" t="str" cm="1">
        <f t="array" ref="D154">IFERROR(INDEX(TransTable[Date], SMALL( IF( 'Fund Analysis'!$D$6 = TransTable[Fund Name], ROW( TransTable[Fund Name]) - ROW( 'Transaction List'!$B$10) + 1), 'Fund Analysis'!C153)), IFERROR(IF( C153-1 = COUNTIF(TransTable[Fund Name], 'Fund Analysis'!$D$6), MAX( IF( TransTable[Fund Name] = 'Fund Analysis'!$D$6, TransTable[Date])), ""), ""))</f>
        <v/>
      </c>
      <c r="E154" s="11" t="str" cm="1">
        <f t="array" ref="E154">IFERROR(INDEX(TransTable[Transaction Type], SMALL( IF( 'Fund Analysis'!$D$6 = TransTable[Fund Name], ROW( TransTable[Fund Name]) - ROW( 'Transaction List'!$B$10) + 1), C153)), IFERROR(IF( C153-1 = COUNTIF(TransTable[Fund Name], 'Fund Analysis'!$D$6), "Current Value", ""), ""))</f>
        <v/>
      </c>
      <c r="F154" s="12" t="str" cm="1">
        <f t="array" ref="F154">IFERROR(IF(E154 = "Valuation", 0, INDEX(TransTable[Amount], SMALL( IF( 'Fund Analysis'!$D$6 = TransTable[Fund Name], ROW( TransTable[Fund Name]) - ROW( 'Transaction List'!$B$10) + 1), C153))), IFERROR(IF( C153-1 = COUNTIF(TransTable[Fund Name], 'Fund Analysis'!$D$6), VLOOKUP( $D$6, InvestTable[], MATCH( "Expected Valuation", InvestTable[#Headers], 0), FALSE), ""), ""))</f>
        <v/>
      </c>
      <c r="G154" s="13" t="str">
        <f>IFERROR(IF(C153-1 = COUNTIF(TransTable[Fund Name], 'Fund Analysis'!$D$6), XIRR($F$11:F154, $D$11:D154), ""), "")</f>
        <v/>
      </c>
      <c r="H154" s="13" t="str">
        <f>IFERROR(IF(C153-1 = COUNTIF(TransTable[Fund Name], 'Fund Analysis'!$D$6), MIRR($F$11:F154, 0, VLOOKUP($D$6, InvestTable[], 10, FALSE)), ""), "")</f>
        <v/>
      </c>
      <c r="I154" s="23" t="str">
        <f t="shared" si="6"/>
        <v/>
      </c>
    </row>
    <row r="155" spans="2:9" x14ac:dyDescent="0.2">
      <c r="B155" s="22"/>
      <c r="C155" s="20" t="str">
        <f t="shared" si="5"/>
        <v/>
      </c>
      <c r="D155" s="10" t="str" cm="1">
        <f t="array" ref="D155">IFERROR(INDEX(TransTable[Date], SMALL( IF( 'Fund Analysis'!$D$6 = TransTable[Fund Name], ROW( TransTable[Fund Name]) - ROW( 'Transaction List'!$B$10) + 1), 'Fund Analysis'!C154)), IFERROR(IF( C154-1 = COUNTIF(TransTable[Fund Name], 'Fund Analysis'!$D$6), MAX( IF( TransTable[Fund Name] = 'Fund Analysis'!$D$6, TransTable[Date])), ""), ""))</f>
        <v/>
      </c>
      <c r="E155" s="11" t="str" cm="1">
        <f t="array" ref="E155">IFERROR(INDEX(TransTable[Transaction Type], SMALL( IF( 'Fund Analysis'!$D$6 = TransTable[Fund Name], ROW( TransTable[Fund Name]) - ROW( 'Transaction List'!$B$10) + 1), C154)), IFERROR(IF( C154-1 = COUNTIF(TransTable[Fund Name], 'Fund Analysis'!$D$6), "Current Value", ""), ""))</f>
        <v/>
      </c>
      <c r="F155" s="12" t="str" cm="1">
        <f t="array" ref="F155">IFERROR(IF(E155 = "Valuation", 0, INDEX(TransTable[Amount], SMALL( IF( 'Fund Analysis'!$D$6 = TransTable[Fund Name], ROW( TransTable[Fund Name]) - ROW( 'Transaction List'!$B$10) + 1), C154))), IFERROR(IF( C154-1 = COUNTIF(TransTable[Fund Name], 'Fund Analysis'!$D$6), VLOOKUP( $D$6, InvestTable[], MATCH( "Expected Valuation", InvestTable[#Headers], 0), FALSE), ""), ""))</f>
        <v/>
      </c>
      <c r="G155" s="13" t="str">
        <f>IFERROR(IF(C154-1 = COUNTIF(TransTable[Fund Name], 'Fund Analysis'!$D$6), XIRR($F$11:F155, $D$11:D155), ""), "")</f>
        <v/>
      </c>
      <c r="H155" s="13" t="str">
        <f>IFERROR(IF(C154-1 = COUNTIF(TransTable[Fund Name], 'Fund Analysis'!$D$6), MIRR($F$11:F155, 0, VLOOKUP($D$6, InvestTable[], 10, FALSE)), ""), "")</f>
        <v/>
      </c>
      <c r="I155" s="23" t="str">
        <f t="shared" si="6"/>
        <v/>
      </c>
    </row>
    <row r="156" spans="2:9" x14ac:dyDescent="0.2">
      <c r="B156" s="22"/>
      <c r="C156" s="20" t="str">
        <f t="shared" si="5"/>
        <v/>
      </c>
      <c r="D156" s="10" t="str" cm="1">
        <f t="array" ref="D156">IFERROR(INDEX(TransTable[Date], SMALL( IF( 'Fund Analysis'!$D$6 = TransTable[Fund Name], ROW( TransTable[Fund Name]) - ROW( 'Transaction List'!$B$10) + 1), 'Fund Analysis'!C155)), IFERROR(IF( C155-1 = COUNTIF(TransTable[Fund Name], 'Fund Analysis'!$D$6), MAX( IF( TransTable[Fund Name] = 'Fund Analysis'!$D$6, TransTable[Date])), ""), ""))</f>
        <v/>
      </c>
      <c r="E156" s="11" t="str" cm="1">
        <f t="array" ref="E156">IFERROR(INDEX(TransTable[Transaction Type], SMALL( IF( 'Fund Analysis'!$D$6 = TransTable[Fund Name], ROW( TransTable[Fund Name]) - ROW( 'Transaction List'!$B$10) + 1), C155)), IFERROR(IF( C155-1 = COUNTIF(TransTable[Fund Name], 'Fund Analysis'!$D$6), "Current Value", ""), ""))</f>
        <v/>
      </c>
      <c r="F156" s="12" t="str" cm="1">
        <f t="array" ref="F156">IFERROR(IF(E156 = "Valuation", 0, INDEX(TransTable[Amount], SMALL( IF( 'Fund Analysis'!$D$6 = TransTable[Fund Name], ROW( TransTable[Fund Name]) - ROW( 'Transaction List'!$B$10) + 1), C155))), IFERROR(IF( C155-1 = COUNTIF(TransTable[Fund Name], 'Fund Analysis'!$D$6), VLOOKUP( $D$6, InvestTable[], MATCH( "Expected Valuation", InvestTable[#Headers], 0), FALSE), ""), ""))</f>
        <v/>
      </c>
      <c r="G156" s="13" t="str">
        <f>IFERROR(IF(C155-1 = COUNTIF(TransTable[Fund Name], 'Fund Analysis'!$D$6), XIRR($F$11:F156, $D$11:D156), ""), "")</f>
        <v/>
      </c>
      <c r="H156" s="13" t="str">
        <f>IFERROR(IF(C155-1 = COUNTIF(TransTable[Fund Name], 'Fund Analysis'!$D$6), MIRR($F$11:F156, 0, VLOOKUP($D$6, InvestTable[], 10, FALSE)), ""), "")</f>
        <v/>
      </c>
      <c r="I156" s="23" t="str">
        <f t="shared" si="6"/>
        <v/>
      </c>
    </row>
    <row r="157" spans="2:9" x14ac:dyDescent="0.2">
      <c r="B157" s="22"/>
      <c r="C157" s="20" t="str">
        <f t="shared" si="5"/>
        <v/>
      </c>
      <c r="D157" s="10" t="str" cm="1">
        <f t="array" ref="D157">IFERROR(INDEX(TransTable[Date], SMALL( IF( 'Fund Analysis'!$D$6 = TransTable[Fund Name], ROW( TransTable[Fund Name]) - ROW( 'Transaction List'!$B$10) + 1), 'Fund Analysis'!C156)), IFERROR(IF( C156-1 = COUNTIF(TransTable[Fund Name], 'Fund Analysis'!$D$6), MAX( IF( TransTable[Fund Name] = 'Fund Analysis'!$D$6, TransTable[Date])), ""), ""))</f>
        <v/>
      </c>
      <c r="E157" s="11" t="str" cm="1">
        <f t="array" ref="E157">IFERROR(INDEX(TransTable[Transaction Type], SMALL( IF( 'Fund Analysis'!$D$6 = TransTable[Fund Name], ROW( TransTable[Fund Name]) - ROW( 'Transaction List'!$B$10) + 1), C156)), IFERROR(IF( C156-1 = COUNTIF(TransTable[Fund Name], 'Fund Analysis'!$D$6), "Current Value", ""), ""))</f>
        <v/>
      </c>
      <c r="F157" s="12" t="str" cm="1">
        <f t="array" ref="F157">IFERROR(IF(E157 = "Valuation", 0, INDEX(TransTable[Amount], SMALL( IF( 'Fund Analysis'!$D$6 = TransTable[Fund Name], ROW( TransTable[Fund Name]) - ROW( 'Transaction List'!$B$10) + 1), C156))), IFERROR(IF( C156-1 = COUNTIF(TransTable[Fund Name], 'Fund Analysis'!$D$6), VLOOKUP( $D$6, InvestTable[], MATCH( "Expected Valuation", InvestTable[#Headers], 0), FALSE), ""), ""))</f>
        <v/>
      </c>
      <c r="G157" s="13" t="str">
        <f>IFERROR(IF(C156-1 = COUNTIF(TransTable[Fund Name], 'Fund Analysis'!$D$6), XIRR($F$11:F157, $D$11:D157), ""), "")</f>
        <v/>
      </c>
      <c r="H157" s="13" t="str">
        <f>IFERROR(IF(C156-1 = COUNTIF(TransTable[Fund Name], 'Fund Analysis'!$D$6), MIRR($F$11:F157, 0, VLOOKUP($D$6, InvestTable[], 10, FALSE)), ""), "")</f>
        <v/>
      </c>
      <c r="I157" s="23" t="str">
        <f t="shared" si="6"/>
        <v/>
      </c>
    </row>
    <row r="158" spans="2:9" x14ac:dyDescent="0.2">
      <c r="B158" s="22"/>
      <c r="C158" s="20" t="str">
        <f t="shared" si="5"/>
        <v/>
      </c>
      <c r="D158" s="10" t="str" cm="1">
        <f t="array" ref="D158">IFERROR(INDEX(TransTable[Date], SMALL( IF( 'Fund Analysis'!$D$6 = TransTable[Fund Name], ROW( TransTable[Fund Name]) - ROW( 'Transaction List'!$B$10) + 1), 'Fund Analysis'!C157)), IFERROR(IF( C157-1 = COUNTIF(TransTable[Fund Name], 'Fund Analysis'!$D$6), MAX( IF( TransTable[Fund Name] = 'Fund Analysis'!$D$6, TransTable[Date])), ""), ""))</f>
        <v/>
      </c>
      <c r="E158" s="11" t="str" cm="1">
        <f t="array" ref="E158">IFERROR(INDEX(TransTable[Transaction Type], SMALL( IF( 'Fund Analysis'!$D$6 = TransTable[Fund Name], ROW( TransTable[Fund Name]) - ROW( 'Transaction List'!$B$10) + 1), C157)), IFERROR(IF( C157-1 = COUNTIF(TransTable[Fund Name], 'Fund Analysis'!$D$6), "Current Value", ""), ""))</f>
        <v/>
      </c>
      <c r="F158" s="12" t="str" cm="1">
        <f t="array" ref="F158">IFERROR(IF(E158 = "Valuation", 0, INDEX(TransTable[Amount], SMALL( IF( 'Fund Analysis'!$D$6 = TransTable[Fund Name], ROW( TransTable[Fund Name]) - ROW( 'Transaction List'!$B$10) + 1), C157))), IFERROR(IF( C157-1 = COUNTIF(TransTable[Fund Name], 'Fund Analysis'!$D$6), VLOOKUP( $D$6, InvestTable[], MATCH( "Expected Valuation", InvestTable[#Headers], 0), FALSE), ""), ""))</f>
        <v/>
      </c>
      <c r="G158" s="13" t="str">
        <f>IFERROR(IF(C157-1 = COUNTIF(TransTable[Fund Name], 'Fund Analysis'!$D$6), XIRR($F$11:F158, $D$11:D158), ""), "")</f>
        <v/>
      </c>
      <c r="H158" s="13" t="str">
        <f>IFERROR(IF(C157-1 = COUNTIF(TransTable[Fund Name], 'Fund Analysis'!$D$6), MIRR($F$11:F158, 0, VLOOKUP($D$6, InvestTable[], 10, FALSE)), ""), "")</f>
        <v/>
      </c>
      <c r="I158" s="23" t="str">
        <f t="shared" si="6"/>
        <v/>
      </c>
    </row>
    <row r="159" spans="2:9" x14ac:dyDescent="0.2">
      <c r="B159" s="22"/>
      <c r="C159" s="20" t="str">
        <f t="shared" si="5"/>
        <v/>
      </c>
      <c r="D159" s="10" t="str" cm="1">
        <f t="array" ref="D159">IFERROR(INDEX(TransTable[Date], SMALL( IF( 'Fund Analysis'!$D$6 = TransTable[Fund Name], ROW( TransTable[Fund Name]) - ROW( 'Transaction List'!$B$10) + 1), 'Fund Analysis'!C158)), IFERROR(IF( C158-1 = COUNTIF(TransTable[Fund Name], 'Fund Analysis'!$D$6), MAX( IF( TransTable[Fund Name] = 'Fund Analysis'!$D$6, TransTable[Date])), ""), ""))</f>
        <v/>
      </c>
      <c r="E159" s="11" t="str" cm="1">
        <f t="array" ref="E159">IFERROR(INDEX(TransTable[Transaction Type], SMALL( IF( 'Fund Analysis'!$D$6 = TransTable[Fund Name], ROW( TransTable[Fund Name]) - ROW( 'Transaction List'!$B$10) + 1), C158)), IFERROR(IF( C158-1 = COUNTIF(TransTable[Fund Name], 'Fund Analysis'!$D$6), "Current Value", ""), ""))</f>
        <v/>
      </c>
      <c r="F159" s="12" t="str" cm="1">
        <f t="array" ref="F159">IFERROR(IF(E159 = "Valuation", 0, INDEX(TransTable[Amount], SMALL( IF( 'Fund Analysis'!$D$6 = TransTable[Fund Name], ROW( TransTable[Fund Name]) - ROW( 'Transaction List'!$B$10) + 1), C158))), IFERROR(IF( C158-1 = COUNTIF(TransTable[Fund Name], 'Fund Analysis'!$D$6), VLOOKUP( $D$6, InvestTable[], MATCH( "Expected Valuation", InvestTable[#Headers], 0), FALSE), ""), ""))</f>
        <v/>
      </c>
      <c r="G159" s="13" t="str">
        <f>IFERROR(IF(C158-1 = COUNTIF(TransTable[Fund Name], 'Fund Analysis'!$D$6), XIRR($F$11:F159, $D$11:D159), ""), "")</f>
        <v/>
      </c>
      <c r="H159" s="13" t="str">
        <f>IFERROR(IF(C158-1 = COUNTIF(TransTable[Fund Name], 'Fund Analysis'!$D$6), MIRR($F$11:F159, 0, VLOOKUP($D$6, InvestTable[], 10, FALSE)), ""), "")</f>
        <v/>
      </c>
      <c r="I159" s="23" t="str">
        <f t="shared" si="6"/>
        <v/>
      </c>
    </row>
    <row r="160" spans="2:9" x14ac:dyDescent="0.2">
      <c r="B160" s="22"/>
      <c r="C160" s="20" t="str">
        <f t="shared" ref="C160:C223" si="7">IFERROR(IF(D160 = "", "", C159 + 1), "")</f>
        <v/>
      </c>
      <c r="D160" s="10" t="str" cm="1">
        <f t="array" ref="D160">IFERROR(INDEX(TransTable[Date], SMALL( IF( 'Fund Analysis'!$D$6 = TransTable[Fund Name], ROW( TransTable[Fund Name]) - ROW( 'Transaction List'!$B$10) + 1), 'Fund Analysis'!C159)), IFERROR(IF( C159-1 = COUNTIF(TransTable[Fund Name], 'Fund Analysis'!$D$6), MAX( IF( TransTable[Fund Name] = 'Fund Analysis'!$D$6, TransTable[Date])), ""), ""))</f>
        <v/>
      </c>
      <c r="E160" s="11" t="str" cm="1">
        <f t="array" ref="E160">IFERROR(INDEX(TransTable[Transaction Type], SMALL( IF( 'Fund Analysis'!$D$6 = TransTable[Fund Name], ROW( TransTable[Fund Name]) - ROW( 'Transaction List'!$B$10) + 1), C159)), IFERROR(IF( C159-1 = COUNTIF(TransTable[Fund Name], 'Fund Analysis'!$D$6), "Current Value", ""), ""))</f>
        <v/>
      </c>
      <c r="F160" s="12" t="str" cm="1">
        <f t="array" ref="F160">IFERROR(IF(E160 = "Valuation", 0, INDEX(TransTable[Amount], SMALL( IF( 'Fund Analysis'!$D$6 = TransTable[Fund Name], ROW( TransTable[Fund Name]) - ROW( 'Transaction List'!$B$10) + 1), C159))), IFERROR(IF( C159-1 = COUNTIF(TransTable[Fund Name], 'Fund Analysis'!$D$6), VLOOKUP( $D$6, InvestTable[], MATCH( "Expected Valuation", InvestTable[#Headers], 0), FALSE), ""), ""))</f>
        <v/>
      </c>
      <c r="G160" s="13" t="str">
        <f>IFERROR(IF(C159-1 = COUNTIF(TransTable[Fund Name], 'Fund Analysis'!$D$6), XIRR($F$11:F160, $D$11:D160), ""), "")</f>
        <v/>
      </c>
      <c r="H160" s="13" t="str">
        <f>IFERROR(IF(C159-1 = COUNTIF(TransTable[Fund Name], 'Fund Analysis'!$D$6), MIRR($F$11:F160, 0, VLOOKUP($D$6, InvestTable[], 10, FALSE)), ""), "")</f>
        <v/>
      </c>
      <c r="I160" s="23" t="str">
        <f t="shared" si="6"/>
        <v/>
      </c>
    </row>
    <row r="161" spans="2:9" x14ac:dyDescent="0.2">
      <c r="B161" s="22"/>
      <c r="C161" s="20" t="str">
        <f t="shared" si="7"/>
        <v/>
      </c>
      <c r="D161" s="10" t="str" cm="1">
        <f t="array" ref="D161">IFERROR(INDEX(TransTable[Date], SMALL( IF( 'Fund Analysis'!$D$6 = TransTable[Fund Name], ROW( TransTable[Fund Name]) - ROW( 'Transaction List'!$B$10) + 1), 'Fund Analysis'!C160)), IFERROR(IF( C160-1 = COUNTIF(TransTable[Fund Name], 'Fund Analysis'!$D$6), MAX( IF( TransTable[Fund Name] = 'Fund Analysis'!$D$6, TransTable[Date])), ""), ""))</f>
        <v/>
      </c>
      <c r="E161" s="11" t="str" cm="1">
        <f t="array" ref="E161">IFERROR(INDEX(TransTable[Transaction Type], SMALL( IF( 'Fund Analysis'!$D$6 = TransTable[Fund Name], ROW( TransTable[Fund Name]) - ROW( 'Transaction List'!$B$10) + 1), C160)), IFERROR(IF( C160-1 = COUNTIF(TransTable[Fund Name], 'Fund Analysis'!$D$6), "Current Value", ""), ""))</f>
        <v/>
      </c>
      <c r="F161" s="12" t="str" cm="1">
        <f t="array" ref="F161">IFERROR(IF(E161 = "Valuation", 0, INDEX(TransTable[Amount], SMALL( IF( 'Fund Analysis'!$D$6 = TransTable[Fund Name], ROW( TransTable[Fund Name]) - ROW( 'Transaction List'!$B$10) + 1), C160))), IFERROR(IF( C160-1 = COUNTIF(TransTable[Fund Name], 'Fund Analysis'!$D$6), VLOOKUP( $D$6, InvestTable[], MATCH( "Expected Valuation", InvestTable[#Headers], 0), FALSE), ""), ""))</f>
        <v/>
      </c>
      <c r="G161" s="13" t="str">
        <f>IFERROR(IF(C160-1 = COUNTIF(TransTable[Fund Name], 'Fund Analysis'!$D$6), XIRR($F$11:F161, $D$11:D161), ""), "")</f>
        <v/>
      </c>
      <c r="H161" s="13" t="str">
        <f>IFERROR(IF(C160-1 = COUNTIF(TransTable[Fund Name], 'Fund Analysis'!$D$6), MIRR($F$11:F161, 0, VLOOKUP($D$6, InvestTable[], 10, FALSE)), ""), "")</f>
        <v/>
      </c>
      <c r="I161" s="23" t="str">
        <f t="shared" si="6"/>
        <v/>
      </c>
    </row>
    <row r="162" spans="2:9" x14ac:dyDescent="0.2">
      <c r="B162" s="22"/>
      <c r="C162" s="20" t="str">
        <f t="shared" si="7"/>
        <v/>
      </c>
      <c r="D162" s="10" t="str" cm="1">
        <f t="array" ref="D162">IFERROR(INDEX(TransTable[Date], SMALL( IF( 'Fund Analysis'!$D$6 = TransTable[Fund Name], ROW( TransTable[Fund Name]) - ROW( 'Transaction List'!$B$10) + 1), 'Fund Analysis'!C161)), IFERROR(IF( C161-1 = COUNTIF(TransTable[Fund Name], 'Fund Analysis'!$D$6), MAX( IF( TransTable[Fund Name] = 'Fund Analysis'!$D$6, TransTable[Date])), ""), ""))</f>
        <v/>
      </c>
      <c r="E162" s="11" t="str" cm="1">
        <f t="array" ref="E162">IFERROR(INDEX(TransTable[Transaction Type], SMALL( IF( 'Fund Analysis'!$D$6 = TransTable[Fund Name], ROW( TransTable[Fund Name]) - ROW( 'Transaction List'!$B$10) + 1), C161)), IFERROR(IF( C161-1 = COUNTIF(TransTable[Fund Name], 'Fund Analysis'!$D$6), "Current Value", ""), ""))</f>
        <v/>
      </c>
      <c r="F162" s="12" t="str" cm="1">
        <f t="array" ref="F162">IFERROR(IF(E162 = "Valuation", 0, INDEX(TransTable[Amount], SMALL( IF( 'Fund Analysis'!$D$6 = TransTable[Fund Name], ROW( TransTable[Fund Name]) - ROW( 'Transaction List'!$B$10) + 1), C161))), IFERROR(IF( C161-1 = COUNTIF(TransTable[Fund Name], 'Fund Analysis'!$D$6), VLOOKUP( $D$6, InvestTable[], MATCH( "Expected Valuation", InvestTable[#Headers], 0), FALSE), ""), ""))</f>
        <v/>
      </c>
      <c r="G162" s="13" t="str">
        <f>IFERROR(IF(C161-1 = COUNTIF(TransTable[Fund Name], 'Fund Analysis'!$D$6), XIRR($F$11:F162, $D$11:D162), ""), "")</f>
        <v/>
      </c>
      <c r="H162" s="13" t="str">
        <f>IFERROR(IF(C161-1 = COUNTIF(TransTable[Fund Name], 'Fund Analysis'!$D$6), MIRR($F$11:F162, 0, VLOOKUP($D$6, InvestTable[], 10, FALSE)), ""), "")</f>
        <v/>
      </c>
      <c r="I162" s="23" t="str">
        <f t="shared" si="6"/>
        <v/>
      </c>
    </row>
    <row r="163" spans="2:9" x14ac:dyDescent="0.2">
      <c r="B163" s="22"/>
      <c r="C163" s="20" t="str">
        <f t="shared" si="7"/>
        <v/>
      </c>
      <c r="D163" s="10" t="str" cm="1">
        <f t="array" ref="D163">IFERROR(INDEX(TransTable[Date], SMALL( IF( 'Fund Analysis'!$D$6 = TransTable[Fund Name], ROW( TransTable[Fund Name]) - ROW( 'Transaction List'!$B$10) + 1), 'Fund Analysis'!C162)), IFERROR(IF( C162-1 = COUNTIF(TransTable[Fund Name], 'Fund Analysis'!$D$6), MAX( IF( TransTable[Fund Name] = 'Fund Analysis'!$D$6, TransTable[Date])), ""), ""))</f>
        <v/>
      </c>
      <c r="E163" s="11" t="str" cm="1">
        <f t="array" ref="E163">IFERROR(INDEX(TransTable[Transaction Type], SMALL( IF( 'Fund Analysis'!$D$6 = TransTable[Fund Name], ROW( TransTable[Fund Name]) - ROW( 'Transaction List'!$B$10) + 1), C162)), IFERROR(IF( C162-1 = COUNTIF(TransTable[Fund Name], 'Fund Analysis'!$D$6), "Current Value", ""), ""))</f>
        <v/>
      </c>
      <c r="F163" s="12" t="str" cm="1">
        <f t="array" ref="F163">IFERROR(IF(E163 = "Valuation", 0, INDEX(TransTable[Amount], SMALL( IF( 'Fund Analysis'!$D$6 = TransTable[Fund Name], ROW( TransTable[Fund Name]) - ROW( 'Transaction List'!$B$10) + 1), C162))), IFERROR(IF( C162-1 = COUNTIF(TransTable[Fund Name], 'Fund Analysis'!$D$6), VLOOKUP( $D$6, InvestTable[], MATCH( "Expected Valuation", InvestTable[#Headers], 0), FALSE), ""), ""))</f>
        <v/>
      </c>
      <c r="G163" s="13" t="str">
        <f>IFERROR(IF(C162-1 = COUNTIF(TransTable[Fund Name], 'Fund Analysis'!$D$6), XIRR($F$11:F163, $D$11:D163), ""), "")</f>
        <v/>
      </c>
      <c r="H163" s="13" t="str">
        <f>IFERROR(IF(C162-1 = COUNTIF(TransTable[Fund Name], 'Fund Analysis'!$D$6), MIRR($F$11:F163, 0, VLOOKUP($D$6, InvestTable[], 10, FALSE)), ""), "")</f>
        <v/>
      </c>
      <c r="I163" s="23" t="str">
        <f t="shared" si="6"/>
        <v/>
      </c>
    </row>
    <row r="164" spans="2:9" x14ac:dyDescent="0.2">
      <c r="B164" s="22"/>
      <c r="C164" s="20" t="str">
        <f t="shared" si="7"/>
        <v/>
      </c>
      <c r="D164" s="10" t="str" cm="1">
        <f t="array" ref="D164">IFERROR(INDEX(TransTable[Date], SMALL( IF( 'Fund Analysis'!$D$6 = TransTable[Fund Name], ROW( TransTable[Fund Name]) - ROW( 'Transaction List'!$B$10) + 1), 'Fund Analysis'!C163)), IFERROR(IF( C163-1 = COUNTIF(TransTable[Fund Name], 'Fund Analysis'!$D$6), MAX( IF( TransTable[Fund Name] = 'Fund Analysis'!$D$6, TransTable[Date])), ""), ""))</f>
        <v/>
      </c>
      <c r="E164" s="11" t="str" cm="1">
        <f t="array" ref="E164">IFERROR(INDEX(TransTable[Transaction Type], SMALL( IF( 'Fund Analysis'!$D$6 = TransTable[Fund Name], ROW( TransTable[Fund Name]) - ROW( 'Transaction List'!$B$10) + 1), C163)), IFERROR(IF( C163-1 = COUNTIF(TransTable[Fund Name], 'Fund Analysis'!$D$6), "Current Value", ""), ""))</f>
        <v/>
      </c>
      <c r="F164" s="12" t="str" cm="1">
        <f t="array" ref="F164">IFERROR(IF(E164 = "Valuation", 0, INDEX(TransTable[Amount], SMALL( IF( 'Fund Analysis'!$D$6 = TransTable[Fund Name], ROW( TransTable[Fund Name]) - ROW( 'Transaction List'!$B$10) + 1), C163))), IFERROR(IF( C163-1 = COUNTIF(TransTable[Fund Name], 'Fund Analysis'!$D$6), VLOOKUP( $D$6, InvestTable[], MATCH( "Expected Valuation", InvestTable[#Headers], 0), FALSE), ""), ""))</f>
        <v/>
      </c>
      <c r="G164" s="13" t="str">
        <f>IFERROR(IF(C163-1 = COUNTIF(TransTable[Fund Name], 'Fund Analysis'!$D$6), XIRR($F$11:F164, $D$11:D164), ""), "")</f>
        <v/>
      </c>
      <c r="H164" s="13" t="str">
        <f>IFERROR(IF(C163-1 = COUNTIF(TransTable[Fund Name], 'Fund Analysis'!$D$6), MIRR($F$11:F164, 0, VLOOKUP($D$6, InvestTable[], 10, FALSE)), ""), "")</f>
        <v/>
      </c>
      <c r="I164" s="23" t="str">
        <f t="shared" si="6"/>
        <v/>
      </c>
    </row>
    <row r="165" spans="2:9" x14ac:dyDescent="0.2">
      <c r="B165" s="22"/>
      <c r="C165" s="20" t="str">
        <f t="shared" si="7"/>
        <v/>
      </c>
      <c r="D165" s="10" t="str" cm="1">
        <f t="array" ref="D165">IFERROR(INDEX(TransTable[Date], SMALL( IF( 'Fund Analysis'!$D$6 = TransTable[Fund Name], ROW( TransTable[Fund Name]) - ROW( 'Transaction List'!$B$10) + 1), 'Fund Analysis'!C164)), IFERROR(IF( C164-1 = COUNTIF(TransTable[Fund Name], 'Fund Analysis'!$D$6), MAX( IF( TransTable[Fund Name] = 'Fund Analysis'!$D$6, TransTable[Date])), ""), ""))</f>
        <v/>
      </c>
      <c r="E165" s="11" t="str" cm="1">
        <f t="array" ref="E165">IFERROR(INDEX(TransTable[Transaction Type], SMALL( IF( 'Fund Analysis'!$D$6 = TransTable[Fund Name], ROW( TransTable[Fund Name]) - ROW( 'Transaction List'!$B$10) + 1), C164)), IFERROR(IF( C164-1 = COUNTIF(TransTable[Fund Name], 'Fund Analysis'!$D$6), "Current Value", ""), ""))</f>
        <v/>
      </c>
      <c r="F165" s="12" t="str" cm="1">
        <f t="array" ref="F165">IFERROR(IF(E165 = "Valuation", 0, INDEX(TransTable[Amount], SMALL( IF( 'Fund Analysis'!$D$6 = TransTable[Fund Name], ROW( TransTable[Fund Name]) - ROW( 'Transaction List'!$B$10) + 1), C164))), IFERROR(IF( C164-1 = COUNTIF(TransTable[Fund Name], 'Fund Analysis'!$D$6), VLOOKUP( $D$6, InvestTable[], MATCH( "Expected Valuation", InvestTable[#Headers], 0), FALSE), ""), ""))</f>
        <v/>
      </c>
      <c r="G165" s="13" t="str">
        <f>IFERROR(IF(C164-1 = COUNTIF(TransTable[Fund Name], 'Fund Analysis'!$D$6), XIRR($F$11:F165, $D$11:D165), ""), "")</f>
        <v/>
      </c>
      <c r="H165" s="13" t="str">
        <f>IFERROR(IF(C164-1 = COUNTIF(TransTable[Fund Name], 'Fund Analysis'!$D$6), MIRR($F$11:F165, 0, VLOOKUP($D$6, InvestTable[], 10, FALSE)), ""), "")</f>
        <v/>
      </c>
      <c r="I165" s="23" t="str">
        <f t="shared" si="6"/>
        <v/>
      </c>
    </row>
    <row r="166" spans="2:9" x14ac:dyDescent="0.2">
      <c r="B166" s="22"/>
      <c r="C166" s="20" t="str">
        <f t="shared" si="7"/>
        <v/>
      </c>
      <c r="D166" s="10" t="str" cm="1">
        <f t="array" ref="D166">IFERROR(INDEX(TransTable[Date], SMALL( IF( 'Fund Analysis'!$D$6 = TransTable[Fund Name], ROW( TransTable[Fund Name]) - ROW( 'Transaction List'!$B$10) + 1), 'Fund Analysis'!C165)), IFERROR(IF( C165-1 = COUNTIF(TransTable[Fund Name], 'Fund Analysis'!$D$6), MAX( IF( TransTable[Fund Name] = 'Fund Analysis'!$D$6, TransTable[Date])), ""), ""))</f>
        <v/>
      </c>
      <c r="E166" s="11" t="str" cm="1">
        <f t="array" ref="E166">IFERROR(INDEX(TransTable[Transaction Type], SMALL( IF( 'Fund Analysis'!$D$6 = TransTable[Fund Name], ROW( TransTable[Fund Name]) - ROW( 'Transaction List'!$B$10) + 1), C165)), IFERROR(IF( C165-1 = COUNTIF(TransTable[Fund Name], 'Fund Analysis'!$D$6), "Current Value", ""), ""))</f>
        <v/>
      </c>
      <c r="F166" s="12" t="str" cm="1">
        <f t="array" ref="F166">IFERROR(IF(E166 = "Valuation", 0, INDEX(TransTable[Amount], SMALL( IF( 'Fund Analysis'!$D$6 = TransTable[Fund Name], ROW( TransTable[Fund Name]) - ROW( 'Transaction List'!$B$10) + 1), C165))), IFERROR(IF( C165-1 = COUNTIF(TransTable[Fund Name], 'Fund Analysis'!$D$6), VLOOKUP( $D$6, InvestTable[], MATCH( "Expected Valuation", InvestTable[#Headers], 0), FALSE), ""), ""))</f>
        <v/>
      </c>
      <c r="G166" s="13" t="str">
        <f>IFERROR(IF(C165-1 = COUNTIF(TransTable[Fund Name], 'Fund Analysis'!$D$6), XIRR($F$11:F166, $D$11:D166), ""), "")</f>
        <v/>
      </c>
      <c r="H166" s="13" t="str">
        <f>IFERROR(IF(C165-1 = COUNTIF(TransTable[Fund Name], 'Fund Analysis'!$D$6), MIRR($F$11:F166, 0, VLOOKUP($D$6, InvestTable[], 10, FALSE)), ""), "")</f>
        <v/>
      </c>
      <c r="I166" s="23" t="str">
        <f t="shared" si="6"/>
        <v/>
      </c>
    </row>
    <row r="167" spans="2:9" x14ac:dyDescent="0.2">
      <c r="B167" s="22"/>
      <c r="C167" s="20" t="str">
        <f t="shared" si="7"/>
        <v/>
      </c>
      <c r="D167" s="10" t="str" cm="1">
        <f t="array" ref="D167">IFERROR(INDEX(TransTable[Date], SMALL( IF( 'Fund Analysis'!$D$6 = TransTable[Fund Name], ROW( TransTable[Fund Name]) - ROW( 'Transaction List'!$B$10) + 1), 'Fund Analysis'!C166)), IFERROR(IF( C166-1 = COUNTIF(TransTable[Fund Name], 'Fund Analysis'!$D$6), MAX( IF( TransTable[Fund Name] = 'Fund Analysis'!$D$6, TransTable[Date])), ""), ""))</f>
        <v/>
      </c>
      <c r="E167" s="11" t="str" cm="1">
        <f t="array" ref="E167">IFERROR(INDEX(TransTable[Transaction Type], SMALL( IF( 'Fund Analysis'!$D$6 = TransTable[Fund Name], ROW( TransTable[Fund Name]) - ROW( 'Transaction List'!$B$10) + 1), C166)), IFERROR(IF( C166-1 = COUNTIF(TransTable[Fund Name], 'Fund Analysis'!$D$6), "Current Value", ""), ""))</f>
        <v/>
      </c>
      <c r="F167" s="12" t="str" cm="1">
        <f t="array" ref="F167">IFERROR(IF(E167 = "Valuation", 0, INDEX(TransTable[Amount], SMALL( IF( 'Fund Analysis'!$D$6 = TransTable[Fund Name], ROW( TransTable[Fund Name]) - ROW( 'Transaction List'!$B$10) + 1), C166))), IFERROR(IF( C166-1 = COUNTIF(TransTable[Fund Name], 'Fund Analysis'!$D$6), VLOOKUP( $D$6, InvestTable[], MATCH( "Expected Valuation", InvestTable[#Headers], 0), FALSE), ""), ""))</f>
        <v/>
      </c>
      <c r="G167" s="13" t="str">
        <f>IFERROR(IF(C166-1 = COUNTIF(TransTable[Fund Name], 'Fund Analysis'!$D$6), XIRR($F$11:F167, $D$11:D167), ""), "")</f>
        <v/>
      </c>
      <c r="H167" s="13" t="str">
        <f>IFERROR(IF(C166-1 = COUNTIF(TransTable[Fund Name], 'Fund Analysis'!$D$6), MIRR($F$11:F167, 0, VLOOKUP($D$6, InvestTable[], 10, FALSE)), ""), "")</f>
        <v/>
      </c>
      <c r="I167" s="23" t="str">
        <f t="shared" si="6"/>
        <v/>
      </c>
    </row>
    <row r="168" spans="2:9" x14ac:dyDescent="0.2">
      <c r="B168" s="22"/>
      <c r="C168" s="20" t="str">
        <f t="shared" si="7"/>
        <v/>
      </c>
      <c r="D168" s="10" t="str" cm="1">
        <f t="array" ref="D168">IFERROR(INDEX(TransTable[Date], SMALL( IF( 'Fund Analysis'!$D$6 = TransTable[Fund Name], ROW( TransTable[Fund Name]) - ROW( 'Transaction List'!$B$10) + 1), 'Fund Analysis'!C167)), IFERROR(IF( C167-1 = COUNTIF(TransTable[Fund Name], 'Fund Analysis'!$D$6), MAX( IF( TransTable[Fund Name] = 'Fund Analysis'!$D$6, TransTable[Date])), ""), ""))</f>
        <v/>
      </c>
      <c r="E168" s="11" t="str" cm="1">
        <f t="array" ref="E168">IFERROR(INDEX(TransTable[Transaction Type], SMALL( IF( 'Fund Analysis'!$D$6 = TransTable[Fund Name], ROW( TransTable[Fund Name]) - ROW( 'Transaction List'!$B$10) + 1), C167)), IFERROR(IF( C167-1 = COUNTIF(TransTable[Fund Name], 'Fund Analysis'!$D$6), "Current Value", ""), ""))</f>
        <v/>
      </c>
      <c r="F168" s="12" t="str" cm="1">
        <f t="array" ref="F168">IFERROR(IF(E168 = "Valuation", 0, INDEX(TransTable[Amount], SMALL( IF( 'Fund Analysis'!$D$6 = TransTable[Fund Name], ROW( TransTable[Fund Name]) - ROW( 'Transaction List'!$B$10) + 1), C167))), IFERROR(IF( C167-1 = COUNTIF(TransTable[Fund Name], 'Fund Analysis'!$D$6), VLOOKUP( $D$6, InvestTable[], MATCH( "Expected Valuation", InvestTable[#Headers], 0), FALSE), ""), ""))</f>
        <v/>
      </c>
      <c r="G168" s="13" t="str">
        <f>IFERROR(IF(C167-1 = COUNTIF(TransTable[Fund Name], 'Fund Analysis'!$D$6), XIRR($F$11:F168, $D$11:D168), ""), "")</f>
        <v/>
      </c>
      <c r="H168" s="13" t="str">
        <f>IFERROR(IF(C167-1 = COUNTIF(TransTable[Fund Name], 'Fund Analysis'!$D$6), MIRR($F$11:F168, 0, VLOOKUP($D$6, InvestTable[], 10, FALSE)), ""), "")</f>
        <v/>
      </c>
      <c r="I168" s="23" t="str">
        <f t="shared" si="6"/>
        <v/>
      </c>
    </row>
    <row r="169" spans="2:9" x14ac:dyDescent="0.2">
      <c r="B169" s="22"/>
      <c r="C169" s="20" t="str">
        <f t="shared" si="7"/>
        <v/>
      </c>
      <c r="D169" s="10" t="str" cm="1">
        <f t="array" ref="D169">IFERROR(INDEX(TransTable[Date], SMALL( IF( 'Fund Analysis'!$D$6 = TransTable[Fund Name], ROW( TransTable[Fund Name]) - ROW( 'Transaction List'!$B$10) + 1), 'Fund Analysis'!C168)), IFERROR(IF( C168-1 = COUNTIF(TransTable[Fund Name], 'Fund Analysis'!$D$6), MAX( IF( TransTable[Fund Name] = 'Fund Analysis'!$D$6, TransTable[Date])), ""), ""))</f>
        <v/>
      </c>
      <c r="E169" s="11" t="str" cm="1">
        <f t="array" ref="E169">IFERROR(INDEX(TransTable[Transaction Type], SMALL( IF( 'Fund Analysis'!$D$6 = TransTable[Fund Name], ROW( TransTable[Fund Name]) - ROW( 'Transaction List'!$B$10) + 1), C168)), IFERROR(IF( C168-1 = COUNTIF(TransTable[Fund Name], 'Fund Analysis'!$D$6), "Current Value", ""), ""))</f>
        <v/>
      </c>
      <c r="F169" s="12" t="str" cm="1">
        <f t="array" ref="F169">IFERROR(IF(E169 = "Valuation", 0, INDEX(TransTable[Amount], SMALL( IF( 'Fund Analysis'!$D$6 = TransTable[Fund Name], ROW( TransTable[Fund Name]) - ROW( 'Transaction List'!$B$10) + 1), C168))), IFERROR(IF( C168-1 = COUNTIF(TransTable[Fund Name], 'Fund Analysis'!$D$6), VLOOKUP( $D$6, InvestTable[], MATCH( "Expected Valuation", InvestTable[#Headers], 0), FALSE), ""), ""))</f>
        <v/>
      </c>
      <c r="G169" s="13" t="str">
        <f>IFERROR(IF(C168-1 = COUNTIF(TransTable[Fund Name], 'Fund Analysis'!$D$6), XIRR($F$11:F169, $D$11:D169), ""), "")</f>
        <v/>
      </c>
      <c r="H169" s="13" t="str">
        <f>IFERROR(IF(C168-1 = COUNTIF(TransTable[Fund Name], 'Fund Analysis'!$D$6), MIRR($F$11:F169, 0, VLOOKUP($D$6, InvestTable[], 10, FALSE)), ""), "")</f>
        <v/>
      </c>
      <c r="I169" s="23" t="str">
        <f t="shared" si="6"/>
        <v/>
      </c>
    </row>
    <row r="170" spans="2:9" x14ac:dyDescent="0.2">
      <c r="B170" s="22"/>
      <c r="C170" s="20" t="str">
        <f t="shared" si="7"/>
        <v/>
      </c>
      <c r="D170" s="10" t="str" cm="1">
        <f t="array" ref="D170">IFERROR(INDEX(TransTable[Date], SMALL( IF( 'Fund Analysis'!$D$6 = TransTable[Fund Name], ROW( TransTable[Fund Name]) - ROW( 'Transaction List'!$B$10) + 1), 'Fund Analysis'!C169)), IFERROR(IF( C169-1 = COUNTIF(TransTable[Fund Name], 'Fund Analysis'!$D$6), MAX( IF( TransTable[Fund Name] = 'Fund Analysis'!$D$6, TransTable[Date])), ""), ""))</f>
        <v/>
      </c>
      <c r="E170" s="11" t="str" cm="1">
        <f t="array" ref="E170">IFERROR(INDEX(TransTable[Transaction Type], SMALL( IF( 'Fund Analysis'!$D$6 = TransTable[Fund Name], ROW( TransTable[Fund Name]) - ROW( 'Transaction List'!$B$10) + 1), C169)), IFERROR(IF( C169-1 = COUNTIF(TransTable[Fund Name], 'Fund Analysis'!$D$6), "Current Value", ""), ""))</f>
        <v/>
      </c>
      <c r="F170" s="12" t="str" cm="1">
        <f t="array" ref="F170">IFERROR(IF(E170 = "Valuation", 0, INDEX(TransTable[Amount], SMALL( IF( 'Fund Analysis'!$D$6 = TransTable[Fund Name], ROW( TransTable[Fund Name]) - ROW( 'Transaction List'!$B$10) + 1), C169))), IFERROR(IF( C169-1 = COUNTIF(TransTable[Fund Name], 'Fund Analysis'!$D$6), VLOOKUP( $D$6, InvestTable[], MATCH( "Expected Valuation", InvestTable[#Headers], 0), FALSE), ""), ""))</f>
        <v/>
      </c>
      <c r="G170" s="13" t="str">
        <f>IFERROR(IF(C169-1 = COUNTIF(TransTable[Fund Name], 'Fund Analysis'!$D$6), XIRR($F$11:F170, $D$11:D170), ""), "")</f>
        <v/>
      </c>
      <c r="H170" s="13" t="str">
        <f>IFERROR(IF(C169-1 = COUNTIF(TransTable[Fund Name], 'Fund Analysis'!$D$6), MIRR($F$11:F170, 0, VLOOKUP($D$6, InvestTable[], 10, FALSE)), ""), "")</f>
        <v/>
      </c>
      <c r="I170" s="23" t="str">
        <f t="shared" si="6"/>
        <v/>
      </c>
    </row>
    <row r="171" spans="2:9" x14ac:dyDescent="0.2">
      <c r="B171" s="22"/>
      <c r="C171" s="20" t="str">
        <f t="shared" si="7"/>
        <v/>
      </c>
      <c r="D171" s="10" t="str" cm="1">
        <f t="array" ref="D171">IFERROR(INDEX(TransTable[Date], SMALL( IF( 'Fund Analysis'!$D$6 = TransTable[Fund Name], ROW( TransTable[Fund Name]) - ROW( 'Transaction List'!$B$10) + 1), 'Fund Analysis'!C170)), IFERROR(IF( C170-1 = COUNTIF(TransTable[Fund Name], 'Fund Analysis'!$D$6), MAX( IF( TransTable[Fund Name] = 'Fund Analysis'!$D$6, TransTable[Date])), ""), ""))</f>
        <v/>
      </c>
      <c r="E171" s="11" t="str" cm="1">
        <f t="array" ref="E171">IFERROR(INDEX(TransTable[Transaction Type], SMALL( IF( 'Fund Analysis'!$D$6 = TransTable[Fund Name], ROW( TransTable[Fund Name]) - ROW( 'Transaction List'!$B$10) + 1), C170)), IFERROR(IF( C170-1 = COUNTIF(TransTable[Fund Name], 'Fund Analysis'!$D$6), "Current Value", ""), ""))</f>
        <v/>
      </c>
      <c r="F171" s="12" t="str" cm="1">
        <f t="array" ref="F171">IFERROR(IF(E171 = "Valuation", 0, INDEX(TransTable[Amount], SMALL( IF( 'Fund Analysis'!$D$6 = TransTable[Fund Name], ROW( TransTable[Fund Name]) - ROW( 'Transaction List'!$B$10) + 1), C170))), IFERROR(IF( C170-1 = COUNTIF(TransTable[Fund Name], 'Fund Analysis'!$D$6), VLOOKUP( $D$6, InvestTable[], MATCH( "Expected Valuation", InvestTable[#Headers], 0), FALSE), ""), ""))</f>
        <v/>
      </c>
      <c r="G171" s="13" t="str">
        <f>IFERROR(IF(C170-1 = COUNTIF(TransTable[Fund Name], 'Fund Analysis'!$D$6), XIRR($F$11:F171, $D$11:D171), ""), "")</f>
        <v/>
      </c>
      <c r="H171" s="13" t="str">
        <f>IFERROR(IF(C170-1 = COUNTIF(TransTable[Fund Name], 'Fund Analysis'!$D$6), MIRR($F$11:F171, 0, VLOOKUP($D$6, InvestTable[], 10, FALSE)), ""), "")</f>
        <v/>
      </c>
      <c r="I171" s="23" t="str">
        <f t="shared" si="6"/>
        <v/>
      </c>
    </row>
    <row r="172" spans="2:9" x14ac:dyDescent="0.2">
      <c r="B172" s="22"/>
      <c r="C172" s="20" t="str">
        <f t="shared" si="7"/>
        <v/>
      </c>
      <c r="D172" s="10" t="str" cm="1">
        <f t="array" ref="D172">IFERROR(INDEX(TransTable[Date], SMALL( IF( 'Fund Analysis'!$D$6 = TransTable[Fund Name], ROW( TransTable[Fund Name]) - ROW( 'Transaction List'!$B$10) + 1), 'Fund Analysis'!C171)), IFERROR(IF( C171-1 = COUNTIF(TransTable[Fund Name], 'Fund Analysis'!$D$6), MAX( IF( TransTable[Fund Name] = 'Fund Analysis'!$D$6, TransTable[Date])), ""), ""))</f>
        <v/>
      </c>
      <c r="E172" s="11" t="str" cm="1">
        <f t="array" ref="E172">IFERROR(INDEX(TransTable[Transaction Type], SMALL( IF( 'Fund Analysis'!$D$6 = TransTable[Fund Name], ROW( TransTable[Fund Name]) - ROW( 'Transaction List'!$B$10) + 1), C171)), IFERROR(IF( C171-1 = COUNTIF(TransTable[Fund Name], 'Fund Analysis'!$D$6), "Current Value", ""), ""))</f>
        <v/>
      </c>
      <c r="F172" s="12" t="str" cm="1">
        <f t="array" ref="F172">IFERROR(IF(E172 = "Valuation", 0, INDEX(TransTable[Amount], SMALL( IF( 'Fund Analysis'!$D$6 = TransTable[Fund Name], ROW( TransTable[Fund Name]) - ROW( 'Transaction List'!$B$10) + 1), C171))), IFERROR(IF( C171-1 = COUNTIF(TransTable[Fund Name], 'Fund Analysis'!$D$6), VLOOKUP( $D$6, InvestTable[], MATCH( "Expected Valuation", InvestTable[#Headers], 0), FALSE), ""), ""))</f>
        <v/>
      </c>
      <c r="G172" s="13" t="str">
        <f>IFERROR(IF(C171-1 = COUNTIF(TransTable[Fund Name], 'Fund Analysis'!$D$6), XIRR($F$11:F172, $D$11:D172), ""), "")</f>
        <v/>
      </c>
      <c r="H172" s="13" t="str">
        <f>IFERROR(IF(C171-1 = COUNTIF(TransTable[Fund Name], 'Fund Analysis'!$D$6), MIRR($F$11:F172, 0, VLOOKUP($D$6, InvestTable[], 10, FALSE)), ""), "")</f>
        <v/>
      </c>
      <c r="I172" s="23" t="str">
        <f t="shared" si="6"/>
        <v/>
      </c>
    </row>
    <row r="173" spans="2:9" x14ac:dyDescent="0.2">
      <c r="B173" s="22"/>
      <c r="C173" s="20" t="str">
        <f t="shared" si="7"/>
        <v/>
      </c>
      <c r="D173" s="10" t="str" cm="1">
        <f t="array" ref="D173">IFERROR(INDEX(TransTable[Date], SMALL( IF( 'Fund Analysis'!$D$6 = TransTable[Fund Name], ROW( TransTable[Fund Name]) - ROW( 'Transaction List'!$B$10) + 1), 'Fund Analysis'!C172)), IFERROR(IF( C172-1 = COUNTIF(TransTable[Fund Name], 'Fund Analysis'!$D$6), MAX( IF( TransTable[Fund Name] = 'Fund Analysis'!$D$6, TransTable[Date])), ""), ""))</f>
        <v/>
      </c>
      <c r="E173" s="11" t="str" cm="1">
        <f t="array" ref="E173">IFERROR(INDEX(TransTable[Transaction Type], SMALL( IF( 'Fund Analysis'!$D$6 = TransTable[Fund Name], ROW( TransTable[Fund Name]) - ROW( 'Transaction List'!$B$10) + 1), C172)), IFERROR(IF( C172-1 = COUNTIF(TransTable[Fund Name], 'Fund Analysis'!$D$6), "Current Value", ""), ""))</f>
        <v/>
      </c>
      <c r="F173" s="12" t="str" cm="1">
        <f t="array" ref="F173">IFERROR(IF(E173 = "Valuation", 0, INDEX(TransTable[Amount], SMALL( IF( 'Fund Analysis'!$D$6 = TransTable[Fund Name], ROW( TransTable[Fund Name]) - ROW( 'Transaction List'!$B$10) + 1), C172))), IFERROR(IF( C172-1 = COUNTIF(TransTable[Fund Name], 'Fund Analysis'!$D$6), VLOOKUP( $D$6, InvestTable[], MATCH( "Expected Valuation", InvestTable[#Headers], 0), FALSE), ""), ""))</f>
        <v/>
      </c>
      <c r="G173" s="13" t="str">
        <f>IFERROR(IF(C172-1 = COUNTIF(TransTable[Fund Name], 'Fund Analysis'!$D$6), XIRR($F$11:F173, $D$11:D173), ""), "")</f>
        <v/>
      </c>
      <c r="H173" s="13" t="str">
        <f>IFERROR(IF(C172-1 = COUNTIF(TransTable[Fund Name], 'Fund Analysis'!$D$6), MIRR($F$11:F173, 0, VLOOKUP($D$6, InvestTable[], 10, FALSE)), ""), "")</f>
        <v/>
      </c>
      <c r="I173" s="23" t="str">
        <f t="shared" si="6"/>
        <v/>
      </c>
    </row>
    <row r="174" spans="2:9" x14ac:dyDescent="0.2">
      <c r="B174" s="22"/>
      <c r="C174" s="20" t="str">
        <f t="shared" si="7"/>
        <v/>
      </c>
      <c r="D174" s="10" t="str" cm="1">
        <f t="array" ref="D174">IFERROR(INDEX(TransTable[Date], SMALL( IF( 'Fund Analysis'!$D$6 = TransTable[Fund Name], ROW( TransTable[Fund Name]) - ROW( 'Transaction List'!$B$10) + 1), 'Fund Analysis'!C173)), IFERROR(IF( C173-1 = COUNTIF(TransTable[Fund Name], 'Fund Analysis'!$D$6), MAX( IF( TransTable[Fund Name] = 'Fund Analysis'!$D$6, TransTable[Date])), ""), ""))</f>
        <v/>
      </c>
      <c r="E174" s="11" t="str" cm="1">
        <f t="array" ref="E174">IFERROR(INDEX(TransTable[Transaction Type], SMALL( IF( 'Fund Analysis'!$D$6 = TransTable[Fund Name], ROW( TransTable[Fund Name]) - ROW( 'Transaction List'!$B$10) + 1), C173)), IFERROR(IF( C173-1 = COUNTIF(TransTable[Fund Name], 'Fund Analysis'!$D$6), "Current Value", ""), ""))</f>
        <v/>
      </c>
      <c r="F174" s="12" t="str" cm="1">
        <f t="array" ref="F174">IFERROR(IF(E174 = "Valuation", 0, INDEX(TransTable[Amount], SMALL( IF( 'Fund Analysis'!$D$6 = TransTable[Fund Name], ROW( TransTable[Fund Name]) - ROW( 'Transaction List'!$B$10) + 1), C173))), IFERROR(IF( C173-1 = COUNTIF(TransTable[Fund Name], 'Fund Analysis'!$D$6), VLOOKUP( $D$6, InvestTable[], MATCH( "Expected Valuation", InvestTable[#Headers], 0), FALSE), ""), ""))</f>
        <v/>
      </c>
      <c r="G174" s="13" t="str">
        <f>IFERROR(IF(C173-1 = COUNTIF(TransTable[Fund Name], 'Fund Analysis'!$D$6), XIRR($F$11:F174, $D$11:D174), ""), "")</f>
        <v/>
      </c>
      <c r="H174" s="13" t="str">
        <f>IFERROR(IF(C173-1 = COUNTIF(TransTable[Fund Name], 'Fund Analysis'!$D$6), MIRR($F$11:F174, 0, VLOOKUP($D$6, InvestTable[], 10, FALSE)), ""), "")</f>
        <v/>
      </c>
      <c r="I174" s="23" t="str">
        <f t="shared" si="6"/>
        <v/>
      </c>
    </row>
    <row r="175" spans="2:9" x14ac:dyDescent="0.2">
      <c r="B175" s="22"/>
      <c r="C175" s="20" t="str">
        <f t="shared" si="7"/>
        <v/>
      </c>
      <c r="D175" s="10" t="str" cm="1">
        <f t="array" ref="D175">IFERROR(INDEX(TransTable[Date], SMALL( IF( 'Fund Analysis'!$D$6 = TransTable[Fund Name], ROW( TransTable[Fund Name]) - ROW( 'Transaction List'!$B$10) + 1), 'Fund Analysis'!C174)), IFERROR(IF( C174-1 = COUNTIF(TransTable[Fund Name], 'Fund Analysis'!$D$6), MAX( IF( TransTable[Fund Name] = 'Fund Analysis'!$D$6, TransTable[Date])), ""), ""))</f>
        <v/>
      </c>
      <c r="E175" s="11" t="str" cm="1">
        <f t="array" ref="E175">IFERROR(INDEX(TransTable[Transaction Type], SMALL( IF( 'Fund Analysis'!$D$6 = TransTable[Fund Name], ROW( TransTable[Fund Name]) - ROW( 'Transaction List'!$B$10) + 1), C174)), IFERROR(IF( C174-1 = COUNTIF(TransTable[Fund Name], 'Fund Analysis'!$D$6), "Current Value", ""), ""))</f>
        <v/>
      </c>
      <c r="F175" s="12" t="str" cm="1">
        <f t="array" ref="F175">IFERROR(IF(E175 = "Valuation", 0, INDEX(TransTable[Amount], SMALL( IF( 'Fund Analysis'!$D$6 = TransTable[Fund Name], ROW( TransTable[Fund Name]) - ROW( 'Transaction List'!$B$10) + 1), C174))), IFERROR(IF( C174-1 = COUNTIF(TransTable[Fund Name], 'Fund Analysis'!$D$6), VLOOKUP( $D$6, InvestTable[], MATCH( "Expected Valuation", InvestTable[#Headers], 0), FALSE), ""), ""))</f>
        <v/>
      </c>
      <c r="G175" s="13" t="str">
        <f>IFERROR(IF(C174-1 = COUNTIF(TransTable[Fund Name], 'Fund Analysis'!$D$6), XIRR($F$11:F175, $D$11:D175), ""), "")</f>
        <v/>
      </c>
      <c r="H175" s="13" t="str">
        <f>IFERROR(IF(C174-1 = COUNTIF(TransTable[Fund Name], 'Fund Analysis'!$D$6), MIRR($F$11:F175, 0, VLOOKUP($D$6, InvestTable[], 10, FALSE)), ""), "")</f>
        <v/>
      </c>
      <c r="I175" s="23" t="str">
        <f t="shared" si="6"/>
        <v/>
      </c>
    </row>
    <row r="176" spans="2:9" x14ac:dyDescent="0.2">
      <c r="B176" s="22"/>
      <c r="C176" s="20" t="str">
        <f t="shared" si="7"/>
        <v/>
      </c>
      <c r="D176" s="10" t="str" cm="1">
        <f t="array" ref="D176">IFERROR(INDEX(TransTable[Date], SMALL( IF( 'Fund Analysis'!$D$6 = TransTable[Fund Name], ROW( TransTable[Fund Name]) - ROW( 'Transaction List'!$B$10) + 1), 'Fund Analysis'!C175)), IFERROR(IF( C175-1 = COUNTIF(TransTable[Fund Name], 'Fund Analysis'!$D$6), MAX( IF( TransTable[Fund Name] = 'Fund Analysis'!$D$6, TransTable[Date])), ""), ""))</f>
        <v/>
      </c>
      <c r="E176" s="11" t="str" cm="1">
        <f t="array" ref="E176">IFERROR(INDEX(TransTable[Transaction Type], SMALL( IF( 'Fund Analysis'!$D$6 = TransTable[Fund Name], ROW( TransTable[Fund Name]) - ROW( 'Transaction List'!$B$10) + 1), C175)), IFERROR(IF( C175-1 = COUNTIF(TransTable[Fund Name], 'Fund Analysis'!$D$6), "Current Value", ""), ""))</f>
        <v/>
      </c>
      <c r="F176" s="12" t="str" cm="1">
        <f t="array" ref="F176">IFERROR(IF(E176 = "Valuation", 0, INDEX(TransTable[Amount], SMALL( IF( 'Fund Analysis'!$D$6 = TransTable[Fund Name], ROW( TransTable[Fund Name]) - ROW( 'Transaction List'!$B$10) + 1), C175))), IFERROR(IF( C175-1 = COUNTIF(TransTable[Fund Name], 'Fund Analysis'!$D$6), VLOOKUP( $D$6, InvestTable[], MATCH( "Expected Valuation", InvestTable[#Headers], 0), FALSE), ""), ""))</f>
        <v/>
      </c>
      <c r="G176" s="13" t="str">
        <f>IFERROR(IF(C175-1 = COUNTIF(TransTable[Fund Name], 'Fund Analysis'!$D$6), XIRR($F$11:F176, $D$11:D176), ""), "")</f>
        <v/>
      </c>
      <c r="H176" s="13" t="str">
        <f>IFERROR(IF(C175-1 = COUNTIF(TransTable[Fund Name], 'Fund Analysis'!$D$6), MIRR($F$11:F176, 0, VLOOKUP($D$6, InvestTable[], 10, FALSE)), ""), "")</f>
        <v/>
      </c>
      <c r="I176" s="23" t="str">
        <f t="shared" si="6"/>
        <v/>
      </c>
    </row>
    <row r="177" spans="2:9" x14ac:dyDescent="0.2">
      <c r="B177" s="22"/>
      <c r="C177" s="20" t="str">
        <f t="shared" si="7"/>
        <v/>
      </c>
      <c r="D177" s="10" t="str" cm="1">
        <f t="array" ref="D177">IFERROR(INDEX(TransTable[Date], SMALL( IF( 'Fund Analysis'!$D$6 = TransTable[Fund Name], ROW( TransTable[Fund Name]) - ROW( 'Transaction List'!$B$10) + 1), 'Fund Analysis'!C176)), IFERROR(IF( C176-1 = COUNTIF(TransTable[Fund Name], 'Fund Analysis'!$D$6), MAX( IF( TransTable[Fund Name] = 'Fund Analysis'!$D$6, TransTable[Date])), ""), ""))</f>
        <v/>
      </c>
      <c r="E177" s="11" t="str" cm="1">
        <f t="array" ref="E177">IFERROR(INDEX(TransTable[Transaction Type], SMALL( IF( 'Fund Analysis'!$D$6 = TransTable[Fund Name], ROW( TransTable[Fund Name]) - ROW( 'Transaction List'!$B$10) + 1), C176)), IFERROR(IF( C176-1 = COUNTIF(TransTable[Fund Name], 'Fund Analysis'!$D$6), "Current Value", ""), ""))</f>
        <v/>
      </c>
      <c r="F177" s="12" t="str" cm="1">
        <f t="array" ref="F177">IFERROR(IF(E177 = "Valuation", 0, INDEX(TransTable[Amount], SMALL( IF( 'Fund Analysis'!$D$6 = TransTable[Fund Name], ROW( TransTable[Fund Name]) - ROW( 'Transaction List'!$B$10) + 1), C176))), IFERROR(IF( C176-1 = COUNTIF(TransTable[Fund Name], 'Fund Analysis'!$D$6), VLOOKUP( $D$6, InvestTable[], MATCH( "Expected Valuation", InvestTable[#Headers], 0), FALSE), ""), ""))</f>
        <v/>
      </c>
      <c r="G177" s="13" t="str">
        <f>IFERROR(IF(C176-1 = COUNTIF(TransTable[Fund Name], 'Fund Analysis'!$D$6), XIRR($F$11:F177, $D$11:D177), ""), "")</f>
        <v/>
      </c>
      <c r="H177" s="13" t="str">
        <f>IFERROR(IF(C176-1 = COUNTIF(TransTable[Fund Name], 'Fund Analysis'!$D$6), MIRR($F$11:F177, 0, VLOOKUP($D$6, InvestTable[], 10, FALSE)), ""), "")</f>
        <v/>
      </c>
      <c r="I177" s="23" t="str">
        <f t="shared" si="6"/>
        <v/>
      </c>
    </row>
    <row r="178" spans="2:9" x14ac:dyDescent="0.2">
      <c r="B178" s="22"/>
      <c r="C178" s="20" t="str">
        <f t="shared" si="7"/>
        <v/>
      </c>
      <c r="D178" s="10" t="str" cm="1">
        <f t="array" ref="D178">IFERROR(INDEX(TransTable[Date], SMALL( IF( 'Fund Analysis'!$D$6 = TransTable[Fund Name], ROW( TransTable[Fund Name]) - ROW( 'Transaction List'!$B$10) + 1), 'Fund Analysis'!C177)), IFERROR(IF( C177-1 = COUNTIF(TransTable[Fund Name], 'Fund Analysis'!$D$6), MAX( IF( TransTable[Fund Name] = 'Fund Analysis'!$D$6, TransTable[Date])), ""), ""))</f>
        <v/>
      </c>
      <c r="E178" s="11" t="str" cm="1">
        <f t="array" ref="E178">IFERROR(INDEX(TransTable[Transaction Type], SMALL( IF( 'Fund Analysis'!$D$6 = TransTable[Fund Name], ROW( TransTable[Fund Name]) - ROW( 'Transaction List'!$B$10) + 1), C177)), IFERROR(IF( C177-1 = COUNTIF(TransTable[Fund Name], 'Fund Analysis'!$D$6), "Current Value", ""), ""))</f>
        <v/>
      </c>
      <c r="F178" s="12" t="str" cm="1">
        <f t="array" ref="F178">IFERROR(IF(E178 = "Valuation", 0, INDEX(TransTable[Amount], SMALL( IF( 'Fund Analysis'!$D$6 = TransTable[Fund Name], ROW( TransTable[Fund Name]) - ROW( 'Transaction List'!$B$10) + 1), C177))), IFERROR(IF( C177-1 = COUNTIF(TransTable[Fund Name], 'Fund Analysis'!$D$6), VLOOKUP( $D$6, InvestTable[], MATCH( "Expected Valuation", InvestTable[#Headers], 0), FALSE), ""), ""))</f>
        <v/>
      </c>
      <c r="G178" s="13" t="str">
        <f>IFERROR(IF(C177-1 = COUNTIF(TransTable[Fund Name], 'Fund Analysis'!$D$6), XIRR($F$11:F178, $D$11:D178), ""), "")</f>
        <v/>
      </c>
      <c r="H178" s="13" t="str">
        <f>IFERROR(IF(C177-1 = COUNTIF(TransTable[Fund Name], 'Fund Analysis'!$D$6), MIRR($F$11:F178, 0, VLOOKUP($D$6, InvestTable[], 10, FALSE)), ""), "")</f>
        <v/>
      </c>
      <c r="I178" s="23" t="str">
        <f t="shared" si="6"/>
        <v/>
      </c>
    </row>
    <row r="179" spans="2:9" x14ac:dyDescent="0.2">
      <c r="B179" s="22"/>
      <c r="C179" s="20" t="str">
        <f t="shared" si="7"/>
        <v/>
      </c>
      <c r="D179" s="10" t="str" cm="1">
        <f t="array" ref="D179">IFERROR(INDEX(TransTable[Date], SMALL( IF( 'Fund Analysis'!$D$6 = TransTable[Fund Name], ROW( TransTable[Fund Name]) - ROW( 'Transaction List'!$B$10) + 1), 'Fund Analysis'!C178)), IFERROR(IF( C178-1 = COUNTIF(TransTable[Fund Name], 'Fund Analysis'!$D$6), MAX( IF( TransTable[Fund Name] = 'Fund Analysis'!$D$6, TransTable[Date])), ""), ""))</f>
        <v/>
      </c>
      <c r="E179" s="11" t="str" cm="1">
        <f t="array" ref="E179">IFERROR(INDEX(TransTable[Transaction Type], SMALL( IF( 'Fund Analysis'!$D$6 = TransTable[Fund Name], ROW( TransTable[Fund Name]) - ROW( 'Transaction List'!$B$10) + 1), C178)), IFERROR(IF( C178-1 = COUNTIF(TransTable[Fund Name], 'Fund Analysis'!$D$6), "Current Value", ""), ""))</f>
        <v/>
      </c>
      <c r="F179" s="12" t="str" cm="1">
        <f t="array" ref="F179">IFERROR(IF(E179 = "Valuation", 0, INDEX(TransTable[Amount], SMALL( IF( 'Fund Analysis'!$D$6 = TransTable[Fund Name], ROW( TransTable[Fund Name]) - ROW( 'Transaction List'!$B$10) + 1), C178))), IFERROR(IF( C178-1 = COUNTIF(TransTable[Fund Name], 'Fund Analysis'!$D$6), VLOOKUP( $D$6, InvestTable[], MATCH( "Expected Valuation", InvestTable[#Headers], 0), FALSE), ""), ""))</f>
        <v/>
      </c>
      <c r="G179" s="13" t="str">
        <f>IFERROR(IF(C178-1 = COUNTIF(TransTable[Fund Name], 'Fund Analysis'!$D$6), XIRR($F$11:F179, $D$11:D179), ""), "")</f>
        <v/>
      </c>
      <c r="H179" s="13" t="str">
        <f>IFERROR(IF(C178-1 = COUNTIF(TransTable[Fund Name], 'Fund Analysis'!$D$6), MIRR($F$11:F179, 0, VLOOKUP($D$6, InvestTable[], 10, FALSE)), ""), "")</f>
        <v/>
      </c>
      <c r="I179" s="23" t="str">
        <f t="shared" si="6"/>
        <v/>
      </c>
    </row>
    <row r="180" spans="2:9" x14ac:dyDescent="0.2">
      <c r="B180" s="22"/>
      <c r="C180" s="20" t="str">
        <f t="shared" si="7"/>
        <v/>
      </c>
      <c r="D180" s="10" t="str" cm="1">
        <f t="array" ref="D180">IFERROR(INDEX(TransTable[Date], SMALL( IF( 'Fund Analysis'!$D$6 = TransTable[Fund Name], ROW( TransTable[Fund Name]) - ROW( 'Transaction List'!$B$10) + 1), 'Fund Analysis'!C179)), IFERROR(IF( C179-1 = COUNTIF(TransTable[Fund Name], 'Fund Analysis'!$D$6), MAX( IF( TransTable[Fund Name] = 'Fund Analysis'!$D$6, TransTable[Date])), ""), ""))</f>
        <v/>
      </c>
      <c r="E180" s="11" t="str" cm="1">
        <f t="array" ref="E180">IFERROR(INDEX(TransTable[Transaction Type], SMALL( IF( 'Fund Analysis'!$D$6 = TransTable[Fund Name], ROW( TransTable[Fund Name]) - ROW( 'Transaction List'!$B$10) + 1), C179)), IFERROR(IF( C179-1 = COUNTIF(TransTable[Fund Name], 'Fund Analysis'!$D$6), "Current Value", ""), ""))</f>
        <v/>
      </c>
      <c r="F180" s="12" t="str" cm="1">
        <f t="array" ref="F180">IFERROR(IF(E180 = "Valuation", 0, INDEX(TransTable[Amount], SMALL( IF( 'Fund Analysis'!$D$6 = TransTable[Fund Name], ROW( TransTable[Fund Name]) - ROW( 'Transaction List'!$B$10) + 1), C179))), IFERROR(IF( C179-1 = COUNTIF(TransTable[Fund Name], 'Fund Analysis'!$D$6), VLOOKUP( $D$6, InvestTable[], MATCH( "Expected Valuation", InvestTable[#Headers], 0), FALSE), ""), ""))</f>
        <v/>
      </c>
      <c r="G180" s="13" t="str">
        <f>IFERROR(IF(C179-1 = COUNTIF(TransTable[Fund Name], 'Fund Analysis'!$D$6), XIRR($F$11:F180, $D$11:D180), ""), "")</f>
        <v/>
      </c>
      <c r="H180" s="13" t="str">
        <f>IFERROR(IF(C179-1 = COUNTIF(TransTable[Fund Name], 'Fund Analysis'!$D$6), MIRR($F$11:F180, 0, VLOOKUP($D$6, InvestTable[], 10, FALSE)), ""), "")</f>
        <v/>
      </c>
      <c r="I180" s="23" t="str">
        <f t="shared" si="6"/>
        <v/>
      </c>
    </row>
    <row r="181" spans="2:9" x14ac:dyDescent="0.2">
      <c r="B181" s="22"/>
      <c r="C181" s="20" t="str">
        <f t="shared" si="7"/>
        <v/>
      </c>
      <c r="D181" s="10" t="str" cm="1">
        <f t="array" ref="D181">IFERROR(INDEX(TransTable[Date], SMALL( IF( 'Fund Analysis'!$D$6 = TransTable[Fund Name], ROW( TransTable[Fund Name]) - ROW( 'Transaction List'!$B$10) + 1), 'Fund Analysis'!C180)), IFERROR(IF( C180-1 = COUNTIF(TransTable[Fund Name], 'Fund Analysis'!$D$6), MAX( IF( TransTable[Fund Name] = 'Fund Analysis'!$D$6, TransTable[Date])), ""), ""))</f>
        <v/>
      </c>
      <c r="E181" s="11" t="str" cm="1">
        <f t="array" ref="E181">IFERROR(INDEX(TransTable[Transaction Type], SMALL( IF( 'Fund Analysis'!$D$6 = TransTable[Fund Name], ROW( TransTable[Fund Name]) - ROW( 'Transaction List'!$B$10) + 1), C180)), IFERROR(IF( C180-1 = COUNTIF(TransTable[Fund Name], 'Fund Analysis'!$D$6), "Current Value", ""), ""))</f>
        <v/>
      </c>
      <c r="F181" s="12" t="str" cm="1">
        <f t="array" ref="F181">IFERROR(IF(E181 = "Valuation", 0, INDEX(TransTable[Amount], SMALL( IF( 'Fund Analysis'!$D$6 = TransTable[Fund Name], ROW( TransTable[Fund Name]) - ROW( 'Transaction List'!$B$10) + 1), C180))), IFERROR(IF( C180-1 = COUNTIF(TransTable[Fund Name], 'Fund Analysis'!$D$6), VLOOKUP( $D$6, InvestTable[], MATCH( "Expected Valuation", InvestTable[#Headers], 0), FALSE), ""), ""))</f>
        <v/>
      </c>
      <c r="G181" s="13" t="str">
        <f>IFERROR(IF(C180-1 = COUNTIF(TransTable[Fund Name], 'Fund Analysis'!$D$6), XIRR($F$11:F181, $D$11:D181), ""), "")</f>
        <v/>
      </c>
      <c r="H181" s="13" t="str">
        <f>IFERROR(IF(C180-1 = COUNTIF(TransTable[Fund Name], 'Fund Analysis'!$D$6), MIRR($F$11:F181, 0, VLOOKUP($D$6, InvestTable[], 10, FALSE)), ""), "")</f>
        <v/>
      </c>
      <c r="I181" s="23" t="str">
        <f t="shared" si="6"/>
        <v/>
      </c>
    </row>
    <row r="182" spans="2:9" x14ac:dyDescent="0.2">
      <c r="B182" s="22"/>
      <c r="C182" s="20" t="str">
        <f t="shared" si="7"/>
        <v/>
      </c>
      <c r="D182" s="10" t="str" cm="1">
        <f t="array" ref="D182">IFERROR(INDEX(TransTable[Date], SMALL( IF( 'Fund Analysis'!$D$6 = TransTable[Fund Name], ROW( TransTable[Fund Name]) - ROW( 'Transaction List'!$B$10) + 1), 'Fund Analysis'!C181)), IFERROR(IF( C181-1 = COUNTIF(TransTable[Fund Name], 'Fund Analysis'!$D$6), MAX( IF( TransTable[Fund Name] = 'Fund Analysis'!$D$6, TransTable[Date])), ""), ""))</f>
        <v/>
      </c>
      <c r="E182" s="11" t="str" cm="1">
        <f t="array" ref="E182">IFERROR(INDEX(TransTable[Transaction Type], SMALL( IF( 'Fund Analysis'!$D$6 = TransTable[Fund Name], ROW( TransTable[Fund Name]) - ROW( 'Transaction List'!$B$10) + 1), C181)), IFERROR(IF( C181-1 = COUNTIF(TransTable[Fund Name], 'Fund Analysis'!$D$6), "Current Value", ""), ""))</f>
        <v/>
      </c>
      <c r="F182" s="12" t="str" cm="1">
        <f t="array" ref="F182">IFERROR(IF(E182 = "Valuation", 0, INDEX(TransTable[Amount], SMALL( IF( 'Fund Analysis'!$D$6 = TransTable[Fund Name], ROW( TransTable[Fund Name]) - ROW( 'Transaction List'!$B$10) + 1), C181))), IFERROR(IF( C181-1 = COUNTIF(TransTable[Fund Name], 'Fund Analysis'!$D$6), VLOOKUP( $D$6, InvestTable[], MATCH( "Expected Valuation", InvestTable[#Headers], 0), FALSE), ""), ""))</f>
        <v/>
      </c>
      <c r="G182" s="13" t="str">
        <f>IFERROR(IF(C181-1 = COUNTIF(TransTable[Fund Name], 'Fund Analysis'!$D$6), XIRR($F$11:F182, $D$11:D182), ""), "")</f>
        <v/>
      </c>
      <c r="H182" s="13" t="str">
        <f>IFERROR(IF(C181-1 = COUNTIF(TransTable[Fund Name], 'Fund Analysis'!$D$6), MIRR($F$11:F182, 0, VLOOKUP($D$6, InvestTable[], 10, FALSE)), ""), "")</f>
        <v/>
      </c>
      <c r="I182" s="23" t="str">
        <f t="shared" si="6"/>
        <v/>
      </c>
    </row>
    <row r="183" spans="2:9" x14ac:dyDescent="0.2">
      <c r="B183" s="22"/>
      <c r="C183" s="20" t="str">
        <f t="shared" si="7"/>
        <v/>
      </c>
      <c r="D183" s="10" t="str" cm="1">
        <f t="array" ref="D183">IFERROR(INDEX(TransTable[Date], SMALL( IF( 'Fund Analysis'!$D$6 = TransTable[Fund Name], ROW( TransTable[Fund Name]) - ROW( 'Transaction List'!$B$10) + 1), 'Fund Analysis'!C182)), IFERROR(IF( C182-1 = COUNTIF(TransTable[Fund Name], 'Fund Analysis'!$D$6), MAX( IF( TransTable[Fund Name] = 'Fund Analysis'!$D$6, TransTable[Date])), ""), ""))</f>
        <v/>
      </c>
      <c r="E183" s="11" t="str" cm="1">
        <f t="array" ref="E183">IFERROR(INDEX(TransTable[Transaction Type], SMALL( IF( 'Fund Analysis'!$D$6 = TransTable[Fund Name], ROW( TransTable[Fund Name]) - ROW( 'Transaction List'!$B$10) + 1), C182)), IFERROR(IF( C182-1 = COUNTIF(TransTable[Fund Name], 'Fund Analysis'!$D$6), "Current Value", ""), ""))</f>
        <v/>
      </c>
      <c r="F183" s="12" t="str" cm="1">
        <f t="array" ref="F183">IFERROR(IF(E183 = "Valuation", 0, INDEX(TransTable[Amount], SMALL( IF( 'Fund Analysis'!$D$6 = TransTable[Fund Name], ROW( TransTable[Fund Name]) - ROW( 'Transaction List'!$B$10) + 1), C182))), IFERROR(IF( C182-1 = COUNTIF(TransTable[Fund Name], 'Fund Analysis'!$D$6), VLOOKUP( $D$6, InvestTable[], MATCH( "Expected Valuation", InvestTable[#Headers], 0), FALSE), ""), ""))</f>
        <v/>
      </c>
      <c r="G183" s="13" t="str">
        <f>IFERROR(IF(C182-1 = COUNTIF(TransTable[Fund Name], 'Fund Analysis'!$D$6), XIRR($F$11:F183, $D$11:D183), ""), "")</f>
        <v/>
      </c>
      <c r="H183" s="13" t="str">
        <f>IFERROR(IF(C182-1 = COUNTIF(TransTable[Fund Name], 'Fund Analysis'!$D$6), MIRR($F$11:F183, 0, VLOOKUP($D$6, InvestTable[], 10, FALSE)), ""), "")</f>
        <v/>
      </c>
      <c r="I183" s="23" t="str">
        <f t="shared" si="6"/>
        <v/>
      </c>
    </row>
    <row r="184" spans="2:9" x14ac:dyDescent="0.2">
      <c r="B184" s="22"/>
      <c r="C184" s="20" t="str">
        <f t="shared" si="7"/>
        <v/>
      </c>
      <c r="D184" s="10" t="str" cm="1">
        <f t="array" ref="D184">IFERROR(INDEX(TransTable[Date], SMALL( IF( 'Fund Analysis'!$D$6 = TransTable[Fund Name], ROW( TransTable[Fund Name]) - ROW( 'Transaction List'!$B$10) + 1), 'Fund Analysis'!C183)), IFERROR(IF( C183-1 = COUNTIF(TransTable[Fund Name], 'Fund Analysis'!$D$6), MAX( IF( TransTable[Fund Name] = 'Fund Analysis'!$D$6, TransTable[Date])), ""), ""))</f>
        <v/>
      </c>
      <c r="E184" s="11" t="str" cm="1">
        <f t="array" ref="E184">IFERROR(INDEX(TransTable[Transaction Type], SMALL( IF( 'Fund Analysis'!$D$6 = TransTable[Fund Name], ROW( TransTable[Fund Name]) - ROW( 'Transaction List'!$B$10) + 1), C183)), IFERROR(IF( C183-1 = COUNTIF(TransTable[Fund Name], 'Fund Analysis'!$D$6), "Current Value", ""), ""))</f>
        <v/>
      </c>
      <c r="F184" s="12" t="str" cm="1">
        <f t="array" ref="F184">IFERROR(IF(E184 = "Valuation", 0, INDEX(TransTable[Amount], SMALL( IF( 'Fund Analysis'!$D$6 = TransTable[Fund Name], ROW( TransTable[Fund Name]) - ROW( 'Transaction List'!$B$10) + 1), C183))), IFERROR(IF( C183-1 = COUNTIF(TransTable[Fund Name], 'Fund Analysis'!$D$6), VLOOKUP( $D$6, InvestTable[], MATCH( "Expected Valuation", InvestTable[#Headers], 0), FALSE), ""), ""))</f>
        <v/>
      </c>
      <c r="G184" s="13" t="str">
        <f>IFERROR(IF(C183-1 = COUNTIF(TransTable[Fund Name], 'Fund Analysis'!$D$6), XIRR($F$11:F184, $D$11:D184), ""), "")</f>
        <v/>
      </c>
      <c r="H184" s="13" t="str">
        <f>IFERROR(IF(C183-1 = COUNTIF(TransTable[Fund Name], 'Fund Analysis'!$D$6), MIRR($F$11:F184, 0, VLOOKUP($D$6, InvestTable[], 10, FALSE)), ""), "")</f>
        <v/>
      </c>
      <c r="I184" s="23" t="str">
        <f t="shared" si="6"/>
        <v/>
      </c>
    </row>
    <row r="185" spans="2:9" x14ac:dyDescent="0.2">
      <c r="B185" s="22"/>
      <c r="C185" s="20" t="str">
        <f t="shared" si="7"/>
        <v/>
      </c>
      <c r="D185" s="10" t="str" cm="1">
        <f t="array" ref="D185">IFERROR(INDEX(TransTable[Date], SMALL( IF( 'Fund Analysis'!$D$6 = TransTable[Fund Name], ROW( TransTable[Fund Name]) - ROW( 'Transaction List'!$B$10) + 1), 'Fund Analysis'!C184)), IFERROR(IF( C184-1 = COUNTIF(TransTable[Fund Name], 'Fund Analysis'!$D$6), MAX( IF( TransTable[Fund Name] = 'Fund Analysis'!$D$6, TransTable[Date])), ""), ""))</f>
        <v/>
      </c>
      <c r="E185" s="11" t="str" cm="1">
        <f t="array" ref="E185">IFERROR(INDEX(TransTable[Transaction Type], SMALL( IF( 'Fund Analysis'!$D$6 = TransTable[Fund Name], ROW( TransTable[Fund Name]) - ROW( 'Transaction List'!$B$10) + 1), C184)), IFERROR(IF( C184-1 = COUNTIF(TransTable[Fund Name], 'Fund Analysis'!$D$6), "Current Value", ""), ""))</f>
        <v/>
      </c>
      <c r="F185" s="12" t="str" cm="1">
        <f t="array" ref="F185">IFERROR(IF(E185 = "Valuation", 0, INDEX(TransTable[Amount], SMALL( IF( 'Fund Analysis'!$D$6 = TransTable[Fund Name], ROW( TransTable[Fund Name]) - ROW( 'Transaction List'!$B$10) + 1), C184))), IFERROR(IF( C184-1 = COUNTIF(TransTable[Fund Name], 'Fund Analysis'!$D$6), VLOOKUP( $D$6, InvestTable[], MATCH( "Expected Valuation", InvestTable[#Headers], 0), FALSE), ""), ""))</f>
        <v/>
      </c>
      <c r="G185" s="13" t="str">
        <f>IFERROR(IF(C184-1 = COUNTIF(TransTable[Fund Name], 'Fund Analysis'!$D$6), XIRR($F$11:F185, $D$11:D185), ""), "")</f>
        <v/>
      </c>
      <c r="H185" s="13" t="str">
        <f>IFERROR(IF(C184-1 = COUNTIF(TransTable[Fund Name], 'Fund Analysis'!$D$6), MIRR($F$11:F185, 0, VLOOKUP($D$6, InvestTable[], 10, FALSE)), ""), "")</f>
        <v/>
      </c>
      <c r="I185" s="23" t="str">
        <f t="shared" si="6"/>
        <v/>
      </c>
    </row>
    <row r="186" spans="2:9" x14ac:dyDescent="0.2">
      <c r="B186" s="22"/>
      <c r="C186" s="20" t="str">
        <f t="shared" si="7"/>
        <v/>
      </c>
      <c r="D186" s="10" t="str" cm="1">
        <f t="array" ref="D186">IFERROR(INDEX(TransTable[Date], SMALL( IF( 'Fund Analysis'!$D$6 = TransTable[Fund Name], ROW( TransTable[Fund Name]) - ROW( 'Transaction List'!$B$10) + 1), 'Fund Analysis'!C185)), IFERROR(IF( C185-1 = COUNTIF(TransTable[Fund Name], 'Fund Analysis'!$D$6), MAX( IF( TransTable[Fund Name] = 'Fund Analysis'!$D$6, TransTable[Date])), ""), ""))</f>
        <v/>
      </c>
      <c r="E186" s="11" t="str" cm="1">
        <f t="array" ref="E186">IFERROR(INDEX(TransTable[Transaction Type], SMALL( IF( 'Fund Analysis'!$D$6 = TransTable[Fund Name], ROW( TransTable[Fund Name]) - ROW( 'Transaction List'!$B$10) + 1), C185)), IFERROR(IF( C185-1 = COUNTIF(TransTable[Fund Name], 'Fund Analysis'!$D$6), "Current Value", ""), ""))</f>
        <v/>
      </c>
      <c r="F186" s="12" t="str" cm="1">
        <f t="array" ref="F186">IFERROR(IF(E186 = "Valuation", 0, INDEX(TransTable[Amount], SMALL( IF( 'Fund Analysis'!$D$6 = TransTable[Fund Name], ROW( TransTable[Fund Name]) - ROW( 'Transaction List'!$B$10) + 1), C185))), IFERROR(IF( C185-1 = COUNTIF(TransTable[Fund Name], 'Fund Analysis'!$D$6), VLOOKUP( $D$6, InvestTable[], MATCH( "Expected Valuation", InvestTable[#Headers], 0), FALSE), ""), ""))</f>
        <v/>
      </c>
      <c r="G186" s="13" t="str">
        <f>IFERROR(IF(C185-1 = COUNTIF(TransTable[Fund Name], 'Fund Analysis'!$D$6), XIRR($F$11:F186, $D$11:D186), ""), "")</f>
        <v/>
      </c>
      <c r="H186" s="13" t="str">
        <f>IFERROR(IF(C185-1 = COUNTIF(TransTable[Fund Name], 'Fund Analysis'!$D$6), MIRR($F$11:F186, 0, VLOOKUP($D$6, InvestTable[], 10, FALSE)), ""), "")</f>
        <v/>
      </c>
      <c r="I186" s="23" t="str">
        <f t="shared" si="6"/>
        <v/>
      </c>
    </row>
    <row r="187" spans="2:9" x14ac:dyDescent="0.2">
      <c r="B187" s="22"/>
      <c r="C187" s="20" t="str">
        <f t="shared" si="7"/>
        <v/>
      </c>
      <c r="D187" s="10" t="str" cm="1">
        <f t="array" ref="D187">IFERROR(INDEX(TransTable[Date], SMALL( IF( 'Fund Analysis'!$D$6 = TransTable[Fund Name], ROW( TransTable[Fund Name]) - ROW( 'Transaction List'!$B$10) + 1), 'Fund Analysis'!C186)), IFERROR(IF( C186-1 = COUNTIF(TransTable[Fund Name], 'Fund Analysis'!$D$6), MAX( IF( TransTable[Fund Name] = 'Fund Analysis'!$D$6, TransTable[Date])), ""), ""))</f>
        <v/>
      </c>
      <c r="E187" s="11" t="str" cm="1">
        <f t="array" ref="E187">IFERROR(INDEX(TransTable[Transaction Type], SMALL( IF( 'Fund Analysis'!$D$6 = TransTable[Fund Name], ROW( TransTable[Fund Name]) - ROW( 'Transaction List'!$B$10) + 1), C186)), IFERROR(IF( C186-1 = COUNTIF(TransTable[Fund Name], 'Fund Analysis'!$D$6), "Current Value", ""), ""))</f>
        <v/>
      </c>
      <c r="F187" s="12" t="str" cm="1">
        <f t="array" ref="F187">IFERROR(IF(E187 = "Valuation", 0, INDEX(TransTable[Amount], SMALL( IF( 'Fund Analysis'!$D$6 = TransTable[Fund Name], ROW( TransTable[Fund Name]) - ROW( 'Transaction List'!$B$10) + 1), C186))), IFERROR(IF( C186-1 = COUNTIF(TransTable[Fund Name], 'Fund Analysis'!$D$6), VLOOKUP( $D$6, InvestTable[], MATCH( "Expected Valuation", InvestTable[#Headers], 0), FALSE), ""), ""))</f>
        <v/>
      </c>
      <c r="G187" s="13" t="str">
        <f>IFERROR(IF(C186-1 = COUNTIF(TransTable[Fund Name], 'Fund Analysis'!$D$6), XIRR($F$11:F187, $D$11:D187), ""), "")</f>
        <v/>
      </c>
      <c r="H187" s="13" t="str">
        <f>IFERROR(IF(C186-1 = COUNTIF(TransTable[Fund Name], 'Fund Analysis'!$D$6), MIRR($F$11:F187, 0, VLOOKUP($D$6, InvestTable[], 10, FALSE)), ""), "")</f>
        <v/>
      </c>
      <c r="I187" s="23" t="str">
        <f t="shared" si="6"/>
        <v/>
      </c>
    </row>
    <row r="188" spans="2:9" x14ac:dyDescent="0.2">
      <c r="B188" s="22"/>
      <c r="C188" s="20" t="str">
        <f t="shared" si="7"/>
        <v/>
      </c>
      <c r="D188" s="10" t="str" cm="1">
        <f t="array" ref="D188">IFERROR(INDEX(TransTable[Date], SMALL( IF( 'Fund Analysis'!$D$6 = TransTable[Fund Name], ROW( TransTable[Fund Name]) - ROW( 'Transaction List'!$B$10) + 1), 'Fund Analysis'!C187)), IFERROR(IF( C187-1 = COUNTIF(TransTable[Fund Name], 'Fund Analysis'!$D$6), MAX( IF( TransTable[Fund Name] = 'Fund Analysis'!$D$6, TransTable[Date])), ""), ""))</f>
        <v/>
      </c>
      <c r="E188" s="11" t="str" cm="1">
        <f t="array" ref="E188">IFERROR(INDEX(TransTable[Transaction Type], SMALL( IF( 'Fund Analysis'!$D$6 = TransTable[Fund Name], ROW( TransTable[Fund Name]) - ROW( 'Transaction List'!$B$10) + 1), C187)), IFERROR(IF( C187-1 = COUNTIF(TransTable[Fund Name], 'Fund Analysis'!$D$6), "Current Value", ""), ""))</f>
        <v/>
      </c>
      <c r="F188" s="12" t="str" cm="1">
        <f t="array" ref="F188">IFERROR(IF(E188 = "Valuation", 0, INDEX(TransTable[Amount], SMALL( IF( 'Fund Analysis'!$D$6 = TransTable[Fund Name], ROW( TransTable[Fund Name]) - ROW( 'Transaction List'!$B$10) + 1), C187))), IFERROR(IF( C187-1 = COUNTIF(TransTable[Fund Name], 'Fund Analysis'!$D$6), VLOOKUP( $D$6, InvestTable[], MATCH( "Expected Valuation", InvestTable[#Headers], 0), FALSE), ""), ""))</f>
        <v/>
      </c>
      <c r="G188" s="13" t="str">
        <f>IFERROR(IF(C187-1 = COUNTIF(TransTable[Fund Name], 'Fund Analysis'!$D$6), XIRR($F$11:F188, $D$11:D188), ""), "")</f>
        <v/>
      </c>
      <c r="H188" s="13" t="str">
        <f>IFERROR(IF(C187-1 = COUNTIF(TransTable[Fund Name], 'Fund Analysis'!$D$6), MIRR($F$11:F188, 0, VLOOKUP($D$6, InvestTable[], 10, FALSE)), ""), "")</f>
        <v/>
      </c>
      <c r="I188" s="23" t="str">
        <f t="shared" si="6"/>
        <v/>
      </c>
    </row>
    <row r="189" spans="2:9" x14ac:dyDescent="0.2">
      <c r="B189" s="22"/>
      <c r="C189" s="20" t="str">
        <f t="shared" si="7"/>
        <v/>
      </c>
      <c r="D189" s="10" t="str" cm="1">
        <f t="array" ref="D189">IFERROR(INDEX(TransTable[Date], SMALL( IF( 'Fund Analysis'!$D$6 = TransTable[Fund Name], ROW( TransTable[Fund Name]) - ROW( 'Transaction List'!$B$10) + 1), 'Fund Analysis'!C188)), IFERROR(IF( C188-1 = COUNTIF(TransTable[Fund Name], 'Fund Analysis'!$D$6), MAX( IF( TransTable[Fund Name] = 'Fund Analysis'!$D$6, TransTable[Date])), ""), ""))</f>
        <v/>
      </c>
      <c r="E189" s="11" t="str" cm="1">
        <f t="array" ref="E189">IFERROR(INDEX(TransTable[Transaction Type], SMALL( IF( 'Fund Analysis'!$D$6 = TransTable[Fund Name], ROW( TransTable[Fund Name]) - ROW( 'Transaction List'!$B$10) + 1), C188)), IFERROR(IF( C188-1 = COUNTIF(TransTable[Fund Name], 'Fund Analysis'!$D$6), "Current Value", ""), ""))</f>
        <v/>
      </c>
      <c r="F189" s="12" t="str" cm="1">
        <f t="array" ref="F189">IFERROR(IF(E189 = "Valuation", 0, INDEX(TransTable[Amount], SMALL( IF( 'Fund Analysis'!$D$6 = TransTable[Fund Name], ROW( TransTable[Fund Name]) - ROW( 'Transaction List'!$B$10) + 1), C188))), IFERROR(IF( C188-1 = COUNTIF(TransTable[Fund Name], 'Fund Analysis'!$D$6), VLOOKUP( $D$6, InvestTable[], MATCH( "Expected Valuation", InvestTable[#Headers], 0), FALSE), ""), ""))</f>
        <v/>
      </c>
      <c r="G189" s="13" t="str">
        <f>IFERROR(IF(C188-1 = COUNTIF(TransTable[Fund Name], 'Fund Analysis'!$D$6), XIRR($F$11:F189, $D$11:D189), ""), "")</f>
        <v/>
      </c>
      <c r="H189" s="13" t="str">
        <f>IFERROR(IF(C188-1 = COUNTIF(TransTable[Fund Name], 'Fund Analysis'!$D$6), MIRR($F$11:F189, 0, VLOOKUP($D$6, InvestTable[], 10, FALSE)), ""), "")</f>
        <v/>
      </c>
      <c r="I189" s="23" t="str">
        <f t="shared" si="6"/>
        <v/>
      </c>
    </row>
    <row r="190" spans="2:9" x14ac:dyDescent="0.2">
      <c r="B190" s="22"/>
      <c r="C190" s="20" t="str">
        <f t="shared" si="7"/>
        <v/>
      </c>
      <c r="D190" s="10" t="str" cm="1">
        <f t="array" ref="D190">IFERROR(INDEX(TransTable[Date], SMALL( IF( 'Fund Analysis'!$D$6 = TransTable[Fund Name], ROW( TransTable[Fund Name]) - ROW( 'Transaction List'!$B$10) + 1), 'Fund Analysis'!C189)), IFERROR(IF( C189-1 = COUNTIF(TransTable[Fund Name], 'Fund Analysis'!$D$6), MAX( IF( TransTable[Fund Name] = 'Fund Analysis'!$D$6, TransTable[Date])), ""), ""))</f>
        <v/>
      </c>
      <c r="E190" s="11" t="str" cm="1">
        <f t="array" ref="E190">IFERROR(INDEX(TransTable[Transaction Type], SMALL( IF( 'Fund Analysis'!$D$6 = TransTable[Fund Name], ROW( TransTable[Fund Name]) - ROW( 'Transaction List'!$B$10) + 1), C189)), IFERROR(IF( C189-1 = COUNTIF(TransTable[Fund Name], 'Fund Analysis'!$D$6), "Current Value", ""), ""))</f>
        <v/>
      </c>
      <c r="F190" s="12" t="str" cm="1">
        <f t="array" ref="F190">IFERROR(IF(E190 = "Valuation", 0, INDEX(TransTable[Amount], SMALL( IF( 'Fund Analysis'!$D$6 = TransTable[Fund Name], ROW( TransTable[Fund Name]) - ROW( 'Transaction List'!$B$10) + 1), C189))), IFERROR(IF( C189-1 = COUNTIF(TransTable[Fund Name], 'Fund Analysis'!$D$6), VLOOKUP( $D$6, InvestTable[], MATCH( "Expected Valuation", InvestTable[#Headers], 0), FALSE), ""), ""))</f>
        <v/>
      </c>
      <c r="G190" s="13" t="str">
        <f>IFERROR(IF(C189-1 = COUNTIF(TransTable[Fund Name], 'Fund Analysis'!$D$6), XIRR($F$11:F190, $D$11:D190), ""), "")</f>
        <v/>
      </c>
      <c r="H190" s="13" t="str">
        <f>IFERROR(IF(C189-1 = COUNTIF(TransTable[Fund Name], 'Fund Analysis'!$D$6), MIRR($F$11:F190, 0, VLOOKUP($D$6, InvestTable[], 10, FALSE)), ""), "")</f>
        <v/>
      </c>
      <c r="I190" s="23" t="str">
        <f t="shared" si="6"/>
        <v/>
      </c>
    </row>
    <row r="191" spans="2:9" x14ac:dyDescent="0.2">
      <c r="B191" s="22"/>
      <c r="C191" s="20" t="str">
        <f t="shared" si="7"/>
        <v/>
      </c>
      <c r="D191" s="10" t="str" cm="1">
        <f t="array" ref="D191">IFERROR(INDEX(TransTable[Date], SMALL( IF( 'Fund Analysis'!$D$6 = TransTable[Fund Name], ROW( TransTable[Fund Name]) - ROW( 'Transaction List'!$B$10) + 1), 'Fund Analysis'!C190)), IFERROR(IF( C190-1 = COUNTIF(TransTable[Fund Name], 'Fund Analysis'!$D$6), MAX( IF( TransTable[Fund Name] = 'Fund Analysis'!$D$6, TransTable[Date])), ""), ""))</f>
        <v/>
      </c>
      <c r="E191" s="11" t="str" cm="1">
        <f t="array" ref="E191">IFERROR(INDEX(TransTable[Transaction Type], SMALL( IF( 'Fund Analysis'!$D$6 = TransTable[Fund Name], ROW( TransTable[Fund Name]) - ROW( 'Transaction List'!$B$10) + 1), C190)), IFERROR(IF( C190-1 = COUNTIF(TransTable[Fund Name], 'Fund Analysis'!$D$6), "Current Value", ""), ""))</f>
        <v/>
      </c>
      <c r="F191" s="12" t="str" cm="1">
        <f t="array" ref="F191">IFERROR(IF(E191 = "Valuation", 0, INDEX(TransTable[Amount], SMALL( IF( 'Fund Analysis'!$D$6 = TransTable[Fund Name], ROW( TransTable[Fund Name]) - ROW( 'Transaction List'!$B$10) + 1), C190))), IFERROR(IF( C190-1 = COUNTIF(TransTable[Fund Name], 'Fund Analysis'!$D$6), VLOOKUP( $D$6, InvestTable[], MATCH( "Expected Valuation", InvestTable[#Headers], 0), FALSE), ""), ""))</f>
        <v/>
      </c>
      <c r="G191" s="13" t="str">
        <f>IFERROR(IF(C190-1 = COUNTIF(TransTable[Fund Name], 'Fund Analysis'!$D$6), XIRR($F$11:F191, $D$11:D191), ""), "")</f>
        <v/>
      </c>
      <c r="H191" s="13" t="str">
        <f>IFERROR(IF(C190-1 = COUNTIF(TransTable[Fund Name], 'Fund Analysis'!$D$6), MIRR($F$11:F191, 0, VLOOKUP($D$6, InvestTable[], 10, FALSE)), ""), "")</f>
        <v/>
      </c>
      <c r="I191" s="23" t="str">
        <f t="shared" si="6"/>
        <v/>
      </c>
    </row>
    <row r="192" spans="2:9" x14ac:dyDescent="0.2">
      <c r="B192" s="22"/>
      <c r="C192" s="20" t="str">
        <f t="shared" si="7"/>
        <v/>
      </c>
      <c r="D192" s="10" t="str" cm="1">
        <f t="array" ref="D192">IFERROR(INDEX(TransTable[Date], SMALL( IF( 'Fund Analysis'!$D$6 = TransTable[Fund Name], ROW( TransTable[Fund Name]) - ROW( 'Transaction List'!$B$10) + 1), 'Fund Analysis'!C191)), IFERROR(IF( C191-1 = COUNTIF(TransTable[Fund Name], 'Fund Analysis'!$D$6), MAX( IF( TransTable[Fund Name] = 'Fund Analysis'!$D$6, TransTable[Date])), ""), ""))</f>
        <v/>
      </c>
      <c r="E192" s="11" t="str" cm="1">
        <f t="array" ref="E192">IFERROR(INDEX(TransTable[Transaction Type], SMALL( IF( 'Fund Analysis'!$D$6 = TransTable[Fund Name], ROW( TransTable[Fund Name]) - ROW( 'Transaction List'!$B$10) + 1), C191)), IFERROR(IF( C191-1 = COUNTIF(TransTable[Fund Name], 'Fund Analysis'!$D$6), "Current Value", ""), ""))</f>
        <v/>
      </c>
      <c r="F192" s="12" t="str" cm="1">
        <f t="array" ref="F192">IFERROR(IF(E192 = "Valuation", 0, INDEX(TransTable[Amount], SMALL( IF( 'Fund Analysis'!$D$6 = TransTable[Fund Name], ROW( TransTable[Fund Name]) - ROW( 'Transaction List'!$B$10) + 1), C191))), IFERROR(IF( C191-1 = COUNTIF(TransTable[Fund Name], 'Fund Analysis'!$D$6), VLOOKUP( $D$6, InvestTable[], MATCH( "Expected Valuation", InvestTable[#Headers], 0), FALSE), ""), ""))</f>
        <v/>
      </c>
      <c r="G192" s="13" t="str">
        <f>IFERROR(IF(C191-1 = COUNTIF(TransTable[Fund Name], 'Fund Analysis'!$D$6), XIRR($F$11:F192, $D$11:D192), ""), "")</f>
        <v/>
      </c>
      <c r="H192" s="13" t="str">
        <f>IFERROR(IF(C191-1 = COUNTIF(TransTable[Fund Name], 'Fund Analysis'!$D$6), MIRR($F$11:F192, 0, VLOOKUP($D$6, InvestTable[], 10, FALSE)), ""), "")</f>
        <v/>
      </c>
      <c r="I192" s="23" t="str">
        <f t="shared" si="6"/>
        <v/>
      </c>
    </row>
    <row r="193" spans="2:9" x14ac:dyDescent="0.2">
      <c r="B193" s="22"/>
      <c r="C193" s="20" t="str">
        <f t="shared" si="7"/>
        <v/>
      </c>
      <c r="D193" s="10" t="str" cm="1">
        <f t="array" ref="D193">IFERROR(INDEX(TransTable[Date], SMALL( IF( 'Fund Analysis'!$D$6 = TransTable[Fund Name], ROW( TransTable[Fund Name]) - ROW( 'Transaction List'!$B$10) + 1), 'Fund Analysis'!C192)), IFERROR(IF( C192-1 = COUNTIF(TransTable[Fund Name], 'Fund Analysis'!$D$6), MAX( IF( TransTable[Fund Name] = 'Fund Analysis'!$D$6, TransTable[Date])), ""), ""))</f>
        <v/>
      </c>
      <c r="E193" s="11" t="str" cm="1">
        <f t="array" ref="E193">IFERROR(INDEX(TransTable[Transaction Type], SMALL( IF( 'Fund Analysis'!$D$6 = TransTable[Fund Name], ROW( TransTable[Fund Name]) - ROW( 'Transaction List'!$B$10) + 1), C192)), IFERROR(IF( C192-1 = COUNTIF(TransTable[Fund Name], 'Fund Analysis'!$D$6), "Current Value", ""), ""))</f>
        <v/>
      </c>
      <c r="F193" s="12" t="str" cm="1">
        <f t="array" ref="F193">IFERROR(IF(E193 = "Valuation", 0, INDEX(TransTable[Amount], SMALL( IF( 'Fund Analysis'!$D$6 = TransTable[Fund Name], ROW( TransTable[Fund Name]) - ROW( 'Transaction List'!$B$10) + 1), C192))), IFERROR(IF( C192-1 = COUNTIF(TransTable[Fund Name], 'Fund Analysis'!$D$6), VLOOKUP( $D$6, InvestTable[], MATCH( "Expected Valuation", InvestTable[#Headers], 0), FALSE), ""), ""))</f>
        <v/>
      </c>
      <c r="G193" s="13" t="str">
        <f>IFERROR(IF(C192-1 = COUNTIF(TransTable[Fund Name], 'Fund Analysis'!$D$6), XIRR($F$11:F193, $D$11:D193), ""), "")</f>
        <v/>
      </c>
      <c r="H193" s="13" t="str">
        <f>IFERROR(IF(C192-1 = COUNTIF(TransTable[Fund Name], 'Fund Analysis'!$D$6), MIRR($F$11:F193, 0, VLOOKUP($D$6, InvestTable[], 10, FALSE)), ""), "")</f>
        <v/>
      </c>
      <c r="I193" s="23" t="str">
        <f t="shared" si="6"/>
        <v/>
      </c>
    </row>
    <row r="194" spans="2:9" x14ac:dyDescent="0.2">
      <c r="B194" s="22"/>
      <c r="C194" s="20" t="str">
        <f t="shared" si="7"/>
        <v/>
      </c>
      <c r="D194" s="10" t="str" cm="1">
        <f t="array" ref="D194">IFERROR(INDEX(TransTable[Date], SMALL( IF( 'Fund Analysis'!$D$6 = TransTable[Fund Name], ROW( TransTable[Fund Name]) - ROW( 'Transaction List'!$B$10) + 1), 'Fund Analysis'!C193)), IFERROR(IF( C193-1 = COUNTIF(TransTable[Fund Name], 'Fund Analysis'!$D$6), MAX( IF( TransTable[Fund Name] = 'Fund Analysis'!$D$6, TransTable[Date])), ""), ""))</f>
        <v/>
      </c>
      <c r="E194" s="11" t="str" cm="1">
        <f t="array" ref="E194">IFERROR(INDEX(TransTable[Transaction Type], SMALL( IF( 'Fund Analysis'!$D$6 = TransTable[Fund Name], ROW( TransTable[Fund Name]) - ROW( 'Transaction List'!$B$10) + 1), C193)), IFERROR(IF( C193-1 = COUNTIF(TransTable[Fund Name], 'Fund Analysis'!$D$6), "Current Value", ""), ""))</f>
        <v/>
      </c>
      <c r="F194" s="12" t="str" cm="1">
        <f t="array" ref="F194">IFERROR(IF(E194 = "Valuation", 0, INDEX(TransTable[Amount], SMALL( IF( 'Fund Analysis'!$D$6 = TransTable[Fund Name], ROW( TransTable[Fund Name]) - ROW( 'Transaction List'!$B$10) + 1), C193))), IFERROR(IF( C193-1 = COUNTIF(TransTable[Fund Name], 'Fund Analysis'!$D$6), VLOOKUP( $D$6, InvestTable[], MATCH( "Expected Valuation", InvestTable[#Headers], 0), FALSE), ""), ""))</f>
        <v/>
      </c>
      <c r="G194" s="13" t="str">
        <f>IFERROR(IF(C193-1 = COUNTIF(TransTable[Fund Name], 'Fund Analysis'!$D$6), XIRR($F$11:F194, $D$11:D194), ""), "")</f>
        <v/>
      </c>
      <c r="H194" s="13" t="str">
        <f>IFERROR(IF(C193-1 = COUNTIF(TransTable[Fund Name], 'Fund Analysis'!$D$6), MIRR($F$11:F194, 0, VLOOKUP($D$6, InvestTable[], 10, FALSE)), ""), "")</f>
        <v/>
      </c>
      <c r="I194" s="23" t="str">
        <f t="shared" si="6"/>
        <v/>
      </c>
    </row>
    <row r="195" spans="2:9" x14ac:dyDescent="0.2">
      <c r="B195" s="22"/>
      <c r="C195" s="20" t="str">
        <f t="shared" si="7"/>
        <v/>
      </c>
      <c r="D195" s="10" t="str" cm="1">
        <f t="array" ref="D195">IFERROR(INDEX(TransTable[Date], SMALL( IF( 'Fund Analysis'!$D$6 = TransTable[Fund Name], ROW( TransTable[Fund Name]) - ROW( 'Transaction List'!$B$10) + 1), 'Fund Analysis'!C194)), IFERROR(IF( C194-1 = COUNTIF(TransTable[Fund Name], 'Fund Analysis'!$D$6), MAX( IF( TransTable[Fund Name] = 'Fund Analysis'!$D$6, TransTable[Date])), ""), ""))</f>
        <v/>
      </c>
      <c r="E195" s="11" t="str" cm="1">
        <f t="array" ref="E195">IFERROR(INDEX(TransTable[Transaction Type], SMALL( IF( 'Fund Analysis'!$D$6 = TransTable[Fund Name], ROW( TransTable[Fund Name]) - ROW( 'Transaction List'!$B$10) + 1), C194)), IFERROR(IF( C194-1 = COUNTIF(TransTable[Fund Name], 'Fund Analysis'!$D$6), "Current Value", ""), ""))</f>
        <v/>
      </c>
      <c r="F195" s="12" t="str" cm="1">
        <f t="array" ref="F195">IFERROR(IF(E195 = "Valuation", 0, INDEX(TransTable[Amount], SMALL( IF( 'Fund Analysis'!$D$6 = TransTable[Fund Name], ROW( TransTable[Fund Name]) - ROW( 'Transaction List'!$B$10) + 1), C194))), IFERROR(IF( C194-1 = COUNTIF(TransTable[Fund Name], 'Fund Analysis'!$D$6), VLOOKUP( $D$6, InvestTable[], MATCH( "Expected Valuation", InvestTable[#Headers], 0), FALSE), ""), ""))</f>
        <v/>
      </c>
      <c r="G195" s="13" t="str">
        <f>IFERROR(IF(C194-1 = COUNTIF(TransTable[Fund Name], 'Fund Analysis'!$D$6), XIRR($F$11:F195, $D$11:D195), ""), "")</f>
        <v/>
      </c>
      <c r="H195" s="13" t="str">
        <f>IFERROR(IF(C194-1 = COUNTIF(TransTable[Fund Name], 'Fund Analysis'!$D$6), MIRR($F$11:F195, 0, VLOOKUP($D$6, InvestTable[], 10, FALSE)), ""), "")</f>
        <v/>
      </c>
      <c r="I195" s="23" t="str">
        <f t="shared" si="6"/>
        <v/>
      </c>
    </row>
    <row r="196" spans="2:9" x14ac:dyDescent="0.2">
      <c r="B196" s="22"/>
      <c r="C196" s="20" t="str">
        <f t="shared" si="7"/>
        <v/>
      </c>
      <c r="D196" s="10" t="str" cm="1">
        <f t="array" ref="D196">IFERROR(INDEX(TransTable[Date], SMALL( IF( 'Fund Analysis'!$D$6 = TransTable[Fund Name], ROW( TransTable[Fund Name]) - ROW( 'Transaction List'!$B$10) + 1), 'Fund Analysis'!C195)), IFERROR(IF( C195-1 = COUNTIF(TransTable[Fund Name], 'Fund Analysis'!$D$6), MAX( IF( TransTable[Fund Name] = 'Fund Analysis'!$D$6, TransTable[Date])), ""), ""))</f>
        <v/>
      </c>
      <c r="E196" s="11" t="str" cm="1">
        <f t="array" ref="E196">IFERROR(INDEX(TransTable[Transaction Type], SMALL( IF( 'Fund Analysis'!$D$6 = TransTable[Fund Name], ROW( TransTable[Fund Name]) - ROW( 'Transaction List'!$B$10) + 1), C195)), IFERROR(IF( C195-1 = COUNTIF(TransTable[Fund Name], 'Fund Analysis'!$D$6), "Current Value", ""), ""))</f>
        <v/>
      </c>
      <c r="F196" s="12" t="str" cm="1">
        <f t="array" ref="F196">IFERROR(IF(E196 = "Valuation", 0, INDEX(TransTable[Amount], SMALL( IF( 'Fund Analysis'!$D$6 = TransTable[Fund Name], ROW( TransTable[Fund Name]) - ROW( 'Transaction List'!$B$10) + 1), C195))), IFERROR(IF( C195-1 = COUNTIF(TransTable[Fund Name], 'Fund Analysis'!$D$6), VLOOKUP( $D$6, InvestTable[], MATCH( "Expected Valuation", InvestTable[#Headers], 0), FALSE), ""), ""))</f>
        <v/>
      </c>
      <c r="G196" s="13" t="str">
        <f>IFERROR(IF(C195-1 = COUNTIF(TransTable[Fund Name], 'Fund Analysis'!$D$6), XIRR($F$11:F196, $D$11:D196), ""), "")</f>
        <v/>
      </c>
      <c r="H196" s="13" t="str">
        <f>IFERROR(IF(C195-1 = COUNTIF(TransTable[Fund Name], 'Fund Analysis'!$D$6), MIRR($F$11:F196, 0, VLOOKUP($D$6, InvestTable[], 10, FALSE)), ""), "")</f>
        <v/>
      </c>
      <c r="I196" s="23" t="str">
        <f t="shared" si="6"/>
        <v/>
      </c>
    </row>
    <row r="197" spans="2:9" x14ac:dyDescent="0.2">
      <c r="B197" s="22"/>
      <c r="C197" s="20" t="str">
        <f t="shared" si="7"/>
        <v/>
      </c>
      <c r="D197" s="10" t="str" cm="1">
        <f t="array" ref="D197">IFERROR(INDEX(TransTable[Date], SMALL( IF( 'Fund Analysis'!$D$6 = TransTable[Fund Name], ROW( TransTable[Fund Name]) - ROW( 'Transaction List'!$B$10) + 1), 'Fund Analysis'!C196)), IFERROR(IF( C196-1 = COUNTIF(TransTable[Fund Name], 'Fund Analysis'!$D$6), MAX( IF( TransTable[Fund Name] = 'Fund Analysis'!$D$6, TransTable[Date])), ""), ""))</f>
        <v/>
      </c>
      <c r="E197" s="11" t="str" cm="1">
        <f t="array" ref="E197">IFERROR(INDEX(TransTable[Transaction Type], SMALL( IF( 'Fund Analysis'!$D$6 = TransTable[Fund Name], ROW( TransTable[Fund Name]) - ROW( 'Transaction List'!$B$10) + 1), C196)), IFERROR(IF( C196-1 = COUNTIF(TransTable[Fund Name], 'Fund Analysis'!$D$6), "Current Value", ""), ""))</f>
        <v/>
      </c>
      <c r="F197" s="12" t="str" cm="1">
        <f t="array" ref="F197">IFERROR(IF(E197 = "Valuation", 0, INDEX(TransTable[Amount], SMALL( IF( 'Fund Analysis'!$D$6 = TransTable[Fund Name], ROW( TransTable[Fund Name]) - ROW( 'Transaction List'!$B$10) + 1), C196))), IFERROR(IF( C196-1 = COUNTIF(TransTable[Fund Name], 'Fund Analysis'!$D$6), VLOOKUP( $D$6, InvestTable[], MATCH( "Expected Valuation", InvestTable[#Headers], 0), FALSE), ""), ""))</f>
        <v/>
      </c>
      <c r="G197" s="13" t="str">
        <f>IFERROR(IF(C196-1 = COUNTIF(TransTable[Fund Name], 'Fund Analysis'!$D$6), XIRR($F$11:F197, $D$11:D197), ""), "")</f>
        <v/>
      </c>
      <c r="H197" s="13" t="str">
        <f>IFERROR(IF(C196-1 = COUNTIF(TransTable[Fund Name], 'Fund Analysis'!$D$6), MIRR($F$11:F197, 0, VLOOKUP($D$6, InvestTable[], 10, FALSE)), ""), "")</f>
        <v/>
      </c>
      <c r="I197" s="23" t="str">
        <f t="shared" si="6"/>
        <v/>
      </c>
    </row>
    <row r="198" spans="2:9" x14ac:dyDescent="0.2">
      <c r="B198" s="22"/>
      <c r="C198" s="20" t="str">
        <f t="shared" si="7"/>
        <v/>
      </c>
      <c r="D198" s="10" t="str" cm="1">
        <f t="array" ref="D198">IFERROR(INDEX(TransTable[Date], SMALL( IF( 'Fund Analysis'!$D$6 = TransTable[Fund Name], ROW( TransTable[Fund Name]) - ROW( 'Transaction List'!$B$10) + 1), 'Fund Analysis'!C197)), IFERROR(IF( C197-1 = COUNTIF(TransTable[Fund Name], 'Fund Analysis'!$D$6), MAX( IF( TransTable[Fund Name] = 'Fund Analysis'!$D$6, TransTable[Date])), ""), ""))</f>
        <v/>
      </c>
      <c r="E198" s="11" t="str" cm="1">
        <f t="array" ref="E198">IFERROR(INDEX(TransTable[Transaction Type], SMALL( IF( 'Fund Analysis'!$D$6 = TransTable[Fund Name], ROW( TransTable[Fund Name]) - ROW( 'Transaction List'!$B$10) + 1), C197)), IFERROR(IF( C197-1 = COUNTIF(TransTable[Fund Name], 'Fund Analysis'!$D$6), "Current Value", ""), ""))</f>
        <v/>
      </c>
      <c r="F198" s="12" t="str" cm="1">
        <f t="array" ref="F198">IFERROR(IF(E198 = "Valuation", 0, INDEX(TransTable[Amount], SMALL( IF( 'Fund Analysis'!$D$6 = TransTable[Fund Name], ROW( TransTable[Fund Name]) - ROW( 'Transaction List'!$B$10) + 1), C197))), IFERROR(IF( C197-1 = COUNTIF(TransTable[Fund Name], 'Fund Analysis'!$D$6), VLOOKUP( $D$6, InvestTable[], MATCH( "Expected Valuation", InvestTable[#Headers], 0), FALSE), ""), ""))</f>
        <v/>
      </c>
      <c r="G198" s="13" t="str">
        <f>IFERROR(IF(C197-1 = COUNTIF(TransTable[Fund Name], 'Fund Analysis'!$D$6), XIRR($F$11:F198, $D$11:D198), ""), "")</f>
        <v/>
      </c>
      <c r="H198" s="13" t="str">
        <f>IFERROR(IF(C197-1 = COUNTIF(TransTable[Fund Name], 'Fund Analysis'!$D$6), MIRR($F$11:F198, 0, VLOOKUP($D$6, InvestTable[], 10, FALSE)), ""), "")</f>
        <v/>
      </c>
      <c r="I198" s="23" t="str">
        <f t="shared" si="6"/>
        <v/>
      </c>
    </row>
    <row r="199" spans="2:9" x14ac:dyDescent="0.2">
      <c r="B199" s="22"/>
      <c r="C199" s="20" t="str">
        <f t="shared" si="7"/>
        <v/>
      </c>
      <c r="D199" s="10" t="str" cm="1">
        <f t="array" ref="D199">IFERROR(INDEX(TransTable[Date], SMALL( IF( 'Fund Analysis'!$D$6 = TransTable[Fund Name], ROW( TransTable[Fund Name]) - ROW( 'Transaction List'!$B$10) + 1), 'Fund Analysis'!C198)), IFERROR(IF( C198-1 = COUNTIF(TransTable[Fund Name], 'Fund Analysis'!$D$6), MAX( IF( TransTable[Fund Name] = 'Fund Analysis'!$D$6, TransTable[Date])), ""), ""))</f>
        <v/>
      </c>
      <c r="E199" s="11" t="str" cm="1">
        <f t="array" ref="E199">IFERROR(INDEX(TransTable[Transaction Type], SMALL( IF( 'Fund Analysis'!$D$6 = TransTable[Fund Name], ROW( TransTable[Fund Name]) - ROW( 'Transaction List'!$B$10) + 1), C198)), IFERROR(IF( C198-1 = COUNTIF(TransTable[Fund Name], 'Fund Analysis'!$D$6), "Current Value", ""), ""))</f>
        <v/>
      </c>
      <c r="F199" s="12" t="str" cm="1">
        <f t="array" ref="F199">IFERROR(IF(E199 = "Valuation", 0, INDEX(TransTable[Amount], SMALL( IF( 'Fund Analysis'!$D$6 = TransTable[Fund Name], ROW( TransTable[Fund Name]) - ROW( 'Transaction List'!$B$10) + 1), C198))), IFERROR(IF( C198-1 = COUNTIF(TransTable[Fund Name], 'Fund Analysis'!$D$6), VLOOKUP( $D$6, InvestTable[], MATCH( "Expected Valuation", InvestTable[#Headers], 0), FALSE), ""), ""))</f>
        <v/>
      </c>
      <c r="G199" s="13" t="str">
        <f>IFERROR(IF(C198-1 = COUNTIF(TransTable[Fund Name], 'Fund Analysis'!$D$6), XIRR($F$11:F199, $D$11:D199), ""), "")</f>
        <v/>
      </c>
      <c r="H199" s="13" t="str">
        <f>IFERROR(IF(C198-1 = COUNTIF(TransTable[Fund Name], 'Fund Analysis'!$D$6), MIRR($F$11:F199, 0, VLOOKUP($D$6, InvestTable[], 10, FALSE)), ""), "")</f>
        <v/>
      </c>
      <c r="I199" s="23" t="str">
        <f t="shared" si="6"/>
        <v/>
      </c>
    </row>
    <row r="200" spans="2:9" x14ac:dyDescent="0.2">
      <c r="B200" s="22"/>
      <c r="C200" s="20" t="str">
        <f t="shared" si="7"/>
        <v/>
      </c>
      <c r="D200" s="10" t="str" cm="1">
        <f t="array" ref="D200">IFERROR(INDEX(TransTable[Date], SMALL( IF( 'Fund Analysis'!$D$6 = TransTable[Fund Name], ROW( TransTable[Fund Name]) - ROW( 'Transaction List'!$B$10) + 1), 'Fund Analysis'!C199)), IFERROR(IF( C199-1 = COUNTIF(TransTable[Fund Name], 'Fund Analysis'!$D$6), MAX( IF( TransTable[Fund Name] = 'Fund Analysis'!$D$6, TransTable[Date])), ""), ""))</f>
        <v/>
      </c>
      <c r="E200" s="11" t="str" cm="1">
        <f t="array" ref="E200">IFERROR(INDEX(TransTable[Transaction Type], SMALL( IF( 'Fund Analysis'!$D$6 = TransTable[Fund Name], ROW( TransTable[Fund Name]) - ROW( 'Transaction List'!$B$10) + 1), C199)), IFERROR(IF( C199-1 = COUNTIF(TransTable[Fund Name], 'Fund Analysis'!$D$6), "Current Value", ""), ""))</f>
        <v/>
      </c>
      <c r="F200" s="12" t="str" cm="1">
        <f t="array" ref="F200">IFERROR(IF(E200 = "Valuation", 0, INDEX(TransTable[Amount], SMALL( IF( 'Fund Analysis'!$D$6 = TransTable[Fund Name], ROW( TransTable[Fund Name]) - ROW( 'Transaction List'!$B$10) + 1), C199))), IFERROR(IF( C199-1 = COUNTIF(TransTable[Fund Name], 'Fund Analysis'!$D$6), VLOOKUP( $D$6, InvestTable[], MATCH( "Expected Valuation", InvestTable[#Headers], 0), FALSE), ""), ""))</f>
        <v/>
      </c>
      <c r="G200" s="13" t="str">
        <f>IFERROR(IF(C199-1 = COUNTIF(TransTable[Fund Name], 'Fund Analysis'!$D$6), XIRR($F$11:F200, $D$11:D200), ""), "")</f>
        <v/>
      </c>
      <c r="H200" s="13" t="str">
        <f>IFERROR(IF(C199-1 = COUNTIF(TransTable[Fund Name], 'Fund Analysis'!$D$6), MIRR($F$11:F200, 0, VLOOKUP($D$6, InvestTable[], 10, FALSE)), ""), "")</f>
        <v/>
      </c>
      <c r="I200" s="23" t="str">
        <f t="shared" si="6"/>
        <v/>
      </c>
    </row>
    <row r="201" spans="2:9" x14ac:dyDescent="0.2">
      <c r="B201" s="22"/>
      <c r="C201" s="20" t="str">
        <f t="shared" si="7"/>
        <v/>
      </c>
      <c r="D201" s="10" t="str" cm="1">
        <f t="array" ref="D201">IFERROR(INDEX(TransTable[Date], SMALL( IF( 'Fund Analysis'!$D$6 = TransTable[Fund Name], ROW( TransTable[Fund Name]) - ROW( 'Transaction List'!$B$10) + 1), 'Fund Analysis'!C200)), IFERROR(IF( C200-1 = COUNTIF(TransTable[Fund Name], 'Fund Analysis'!$D$6), MAX( IF( TransTable[Fund Name] = 'Fund Analysis'!$D$6, TransTable[Date])), ""), ""))</f>
        <v/>
      </c>
      <c r="E201" s="11" t="str" cm="1">
        <f t="array" ref="E201">IFERROR(INDEX(TransTable[Transaction Type], SMALL( IF( 'Fund Analysis'!$D$6 = TransTable[Fund Name], ROW( TransTable[Fund Name]) - ROW( 'Transaction List'!$B$10) + 1), C200)), IFERROR(IF( C200-1 = COUNTIF(TransTable[Fund Name], 'Fund Analysis'!$D$6), "Current Value", ""), ""))</f>
        <v/>
      </c>
      <c r="F201" s="12" t="str" cm="1">
        <f t="array" ref="F201">IFERROR(IF(E201 = "Valuation", 0, INDEX(TransTable[Amount], SMALL( IF( 'Fund Analysis'!$D$6 = TransTable[Fund Name], ROW( TransTable[Fund Name]) - ROW( 'Transaction List'!$B$10) + 1), C200))), IFERROR(IF( C200-1 = COUNTIF(TransTable[Fund Name], 'Fund Analysis'!$D$6), VLOOKUP( $D$6, InvestTable[], MATCH( "Expected Valuation", InvestTable[#Headers], 0), FALSE), ""), ""))</f>
        <v/>
      </c>
      <c r="G201" s="13" t="str">
        <f>IFERROR(IF(C200-1 = COUNTIF(TransTable[Fund Name], 'Fund Analysis'!$D$6), XIRR($F$11:F201, $D$11:D201), ""), "")</f>
        <v/>
      </c>
      <c r="H201" s="13" t="str">
        <f>IFERROR(IF(C200-1 = COUNTIF(TransTable[Fund Name], 'Fund Analysis'!$D$6), MIRR($F$11:F201, 0, VLOOKUP($D$6, InvestTable[], 10, FALSE)), ""), "")</f>
        <v/>
      </c>
      <c r="I201" s="23" t="str">
        <f t="shared" si="6"/>
        <v/>
      </c>
    </row>
    <row r="202" spans="2:9" x14ac:dyDescent="0.2">
      <c r="B202" s="22"/>
      <c r="C202" s="20" t="str">
        <f t="shared" si="7"/>
        <v/>
      </c>
      <c r="D202" s="10" t="str" cm="1">
        <f t="array" ref="D202">IFERROR(INDEX(TransTable[Date], SMALL( IF( 'Fund Analysis'!$D$6 = TransTable[Fund Name], ROW( TransTable[Fund Name]) - ROW( 'Transaction List'!$B$10) + 1), 'Fund Analysis'!C201)), IFERROR(IF( C201-1 = COUNTIF(TransTable[Fund Name], 'Fund Analysis'!$D$6), MAX( IF( TransTable[Fund Name] = 'Fund Analysis'!$D$6, TransTable[Date])), ""), ""))</f>
        <v/>
      </c>
      <c r="E202" s="11" t="str" cm="1">
        <f t="array" ref="E202">IFERROR(INDEX(TransTable[Transaction Type], SMALL( IF( 'Fund Analysis'!$D$6 = TransTable[Fund Name], ROW( TransTable[Fund Name]) - ROW( 'Transaction List'!$B$10) + 1), C201)), IFERROR(IF( C201-1 = COUNTIF(TransTable[Fund Name], 'Fund Analysis'!$D$6), "Current Value", ""), ""))</f>
        <v/>
      </c>
      <c r="F202" s="12" t="str" cm="1">
        <f t="array" ref="F202">IFERROR(IF(E202 = "Valuation", 0, INDEX(TransTable[Amount], SMALL( IF( 'Fund Analysis'!$D$6 = TransTable[Fund Name], ROW( TransTable[Fund Name]) - ROW( 'Transaction List'!$B$10) + 1), C201))), IFERROR(IF( C201-1 = COUNTIF(TransTable[Fund Name], 'Fund Analysis'!$D$6), VLOOKUP( $D$6, InvestTable[], MATCH( "Expected Valuation", InvestTable[#Headers], 0), FALSE), ""), ""))</f>
        <v/>
      </c>
      <c r="G202" s="13" t="str">
        <f>IFERROR(IF(C201-1 = COUNTIF(TransTable[Fund Name], 'Fund Analysis'!$D$6), XIRR($F$11:F202, $D$11:D202), ""), "")</f>
        <v/>
      </c>
      <c r="H202" s="13" t="str">
        <f>IFERROR(IF(C201-1 = COUNTIF(TransTable[Fund Name], 'Fund Analysis'!$D$6), MIRR($F$11:F202, 0, VLOOKUP($D$6, InvestTable[], 10, FALSE)), ""), "")</f>
        <v/>
      </c>
      <c r="I202" s="23" t="str">
        <f t="shared" si="6"/>
        <v/>
      </c>
    </row>
    <row r="203" spans="2:9" x14ac:dyDescent="0.2">
      <c r="B203" s="22"/>
      <c r="C203" s="20" t="str">
        <f t="shared" si="7"/>
        <v/>
      </c>
      <c r="D203" s="10" t="str" cm="1">
        <f t="array" ref="D203">IFERROR(INDEX(TransTable[Date], SMALL( IF( 'Fund Analysis'!$D$6 = TransTable[Fund Name], ROW( TransTable[Fund Name]) - ROW( 'Transaction List'!$B$10) + 1), 'Fund Analysis'!C202)), IFERROR(IF( C202-1 = COUNTIF(TransTable[Fund Name], 'Fund Analysis'!$D$6), MAX( IF( TransTable[Fund Name] = 'Fund Analysis'!$D$6, TransTable[Date])), ""), ""))</f>
        <v/>
      </c>
      <c r="E203" s="11" t="str" cm="1">
        <f t="array" ref="E203">IFERROR(INDEX(TransTable[Transaction Type], SMALL( IF( 'Fund Analysis'!$D$6 = TransTable[Fund Name], ROW( TransTable[Fund Name]) - ROW( 'Transaction List'!$B$10) + 1), C202)), IFERROR(IF( C202-1 = COUNTIF(TransTable[Fund Name], 'Fund Analysis'!$D$6), "Current Value", ""), ""))</f>
        <v/>
      </c>
      <c r="F203" s="12" t="str" cm="1">
        <f t="array" ref="F203">IFERROR(IF(E203 = "Valuation", 0, INDEX(TransTable[Amount], SMALL( IF( 'Fund Analysis'!$D$6 = TransTable[Fund Name], ROW( TransTable[Fund Name]) - ROW( 'Transaction List'!$B$10) + 1), C202))), IFERROR(IF( C202-1 = COUNTIF(TransTable[Fund Name], 'Fund Analysis'!$D$6), VLOOKUP( $D$6, InvestTable[], MATCH( "Expected Valuation", InvestTable[#Headers], 0), FALSE), ""), ""))</f>
        <v/>
      </c>
      <c r="G203" s="13" t="str">
        <f>IFERROR(IF(C202-1 = COUNTIF(TransTable[Fund Name], 'Fund Analysis'!$D$6), XIRR($F$11:F203, $D$11:D203), ""), "")</f>
        <v/>
      </c>
      <c r="H203" s="13" t="str">
        <f>IFERROR(IF(C202-1 = COUNTIF(TransTable[Fund Name], 'Fund Analysis'!$D$6), MIRR($F$11:F203, 0, VLOOKUP($D$6, InvestTable[], 10, FALSE)), ""), "")</f>
        <v/>
      </c>
      <c r="I203" s="23" t="str">
        <f t="shared" si="6"/>
        <v/>
      </c>
    </row>
    <row r="204" spans="2:9" x14ac:dyDescent="0.2">
      <c r="B204" s="22"/>
      <c r="C204" s="20" t="str">
        <f t="shared" si="7"/>
        <v/>
      </c>
      <c r="D204" s="10" t="str" cm="1">
        <f t="array" ref="D204">IFERROR(INDEX(TransTable[Date], SMALL( IF( 'Fund Analysis'!$D$6 = TransTable[Fund Name], ROW( TransTable[Fund Name]) - ROW( 'Transaction List'!$B$10) + 1), 'Fund Analysis'!C203)), IFERROR(IF( C203-1 = COUNTIF(TransTable[Fund Name], 'Fund Analysis'!$D$6), MAX( IF( TransTable[Fund Name] = 'Fund Analysis'!$D$6, TransTable[Date])), ""), ""))</f>
        <v/>
      </c>
      <c r="E204" s="11" t="str" cm="1">
        <f t="array" ref="E204">IFERROR(INDEX(TransTable[Transaction Type], SMALL( IF( 'Fund Analysis'!$D$6 = TransTable[Fund Name], ROW( TransTable[Fund Name]) - ROW( 'Transaction List'!$B$10) + 1), C203)), IFERROR(IF( C203-1 = COUNTIF(TransTable[Fund Name], 'Fund Analysis'!$D$6), "Current Value", ""), ""))</f>
        <v/>
      </c>
      <c r="F204" s="12" t="str" cm="1">
        <f t="array" ref="F204">IFERROR(IF(E204 = "Valuation", 0, INDEX(TransTable[Amount], SMALL( IF( 'Fund Analysis'!$D$6 = TransTable[Fund Name], ROW( TransTable[Fund Name]) - ROW( 'Transaction List'!$B$10) + 1), C203))), IFERROR(IF( C203-1 = COUNTIF(TransTable[Fund Name], 'Fund Analysis'!$D$6), VLOOKUP( $D$6, InvestTable[], MATCH( "Expected Valuation", InvestTable[#Headers], 0), FALSE), ""), ""))</f>
        <v/>
      </c>
      <c r="G204" s="13" t="str">
        <f>IFERROR(IF(C203-1 = COUNTIF(TransTable[Fund Name], 'Fund Analysis'!$D$6), XIRR($F$11:F204, $D$11:D204), ""), "")</f>
        <v/>
      </c>
      <c r="H204" s="13" t="str">
        <f>IFERROR(IF(C203-1 = COUNTIF(TransTable[Fund Name], 'Fund Analysis'!$D$6), MIRR($F$11:F204, 0, VLOOKUP($D$6, InvestTable[], 10, FALSE)), ""), "")</f>
        <v/>
      </c>
      <c r="I204" s="23" t="str">
        <f t="shared" ref="I204:I267" si="8">IFERROR(IF( ( MAX( G204:H204)*2+ MIN( G204:H204))/3 = 0, "", ( MAX( G204:H204)*2+ MIN( G204:H204))/3), "")</f>
        <v/>
      </c>
    </row>
    <row r="205" spans="2:9" x14ac:dyDescent="0.2">
      <c r="B205" s="22"/>
      <c r="C205" s="20" t="str">
        <f t="shared" si="7"/>
        <v/>
      </c>
      <c r="D205" s="10" t="str" cm="1">
        <f t="array" ref="D205">IFERROR(INDEX(TransTable[Date], SMALL( IF( 'Fund Analysis'!$D$6 = TransTable[Fund Name], ROW( TransTable[Fund Name]) - ROW( 'Transaction List'!$B$10) + 1), 'Fund Analysis'!C204)), IFERROR(IF( C204-1 = COUNTIF(TransTable[Fund Name], 'Fund Analysis'!$D$6), MAX( IF( TransTable[Fund Name] = 'Fund Analysis'!$D$6, TransTable[Date])), ""), ""))</f>
        <v/>
      </c>
      <c r="E205" s="11" t="str" cm="1">
        <f t="array" ref="E205">IFERROR(INDEX(TransTable[Transaction Type], SMALL( IF( 'Fund Analysis'!$D$6 = TransTable[Fund Name], ROW( TransTable[Fund Name]) - ROW( 'Transaction List'!$B$10) + 1), C204)), IFERROR(IF( C204-1 = COUNTIF(TransTable[Fund Name], 'Fund Analysis'!$D$6), "Current Value", ""), ""))</f>
        <v/>
      </c>
      <c r="F205" s="12" t="str" cm="1">
        <f t="array" ref="F205">IFERROR(IF(E205 = "Valuation", 0, INDEX(TransTable[Amount], SMALL( IF( 'Fund Analysis'!$D$6 = TransTable[Fund Name], ROW( TransTable[Fund Name]) - ROW( 'Transaction List'!$B$10) + 1), C204))), IFERROR(IF( C204-1 = COUNTIF(TransTable[Fund Name], 'Fund Analysis'!$D$6), VLOOKUP( $D$6, InvestTable[], MATCH( "Expected Valuation", InvestTable[#Headers], 0), FALSE), ""), ""))</f>
        <v/>
      </c>
      <c r="G205" s="13" t="str">
        <f>IFERROR(IF(C204-1 = COUNTIF(TransTable[Fund Name], 'Fund Analysis'!$D$6), XIRR($F$11:F205, $D$11:D205), ""), "")</f>
        <v/>
      </c>
      <c r="H205" s="13" t="str">
        <f>IFERROR(IF(C204-1 = COUNTIF(TransTable[Fund Name], 'Fund Analysis'!$D$6), MIRR($F$11:F205, 0, VLOOKUP($D$6, InvestTable[], 10, FALSE)), ""), "")</f>
        <v/>
      </c>
      <c r="I205" s="23" t="str">
        <f t="shared" si="8"/>
        <v/>
      </c>
    </row>
    <row r="206" spans="2:9" x14ac:dyDescent="0.2">
      <c r="B206" s="22"/>
      <c r="C206" s="20" t="str">
        <f t="shared" si="7"/>
        <v/>
      </c>
      <c r="D206" s="10" t="str" cm="1">
        <f t="array" ref="D206">IFERROR(INDEX(TransTable[Date], SMALL( IF( 'Fund Analysis'!$D$6 = TransTable[Fund Name], ROW( TransTable[Fund Name]) - ROW( 'Transaction List'!$B$10) + 1), 'Fund Analysis'!C205)), IFERROR(IF( C205-1 = COUNTIF(TransTable[Fund Name], 'Fund Analysis'!$D$6), MAX( IF( TransTable[Fund Name] = 'Fund Analysis'!$D$6, TransTable[Date])), ""), ""))</f>
        <v/>
      </c>
      <c r="E206" s="11" t="str" cm="1">
        <f t="array" ref="E206">IFERROR(INDEX(TransTable[Transaction Type], SMALL( IF( 'Fund Analysis'!$D$6 = TransTable[Fund Name], ROW( TransTable[Fund Name]) - ROW( 'Transaction List'!$B$10) + 1), C205)), IFERROR(IF( C205-1 = COUNTIF(TransTable[Fund Name], 'Fund Analysis'!$D$6), "Current Value", ""), ""))</f>
        <v/>
      </c>
      <c r="F206" s="12" t="str" cm="1">
        <f t="array" ref="F206">IFERROR(IF(E206 = "Valuation", 0, INDEX(TransTable[Amount], SMALL( IF( 'Fund Analysis'!$D$6 = TransTable[Fund Name], ROW( TransTable[Fund Name]) - ROW( 'Transaction List'!$B$10) + 1), C205))), IFERROR(IF( C205-1 = COUNTIF(TransTable[Fund Name], 'Fund Analysis'!$D$6), VLOOKUP( $D$6, InvestTable[], MATCH( "Expected Valuation", InvestTable[#Headers], 0), FALSE), ""), ""))</f>
        <v/>
      </c>
      <c r="G206" s="13" t="str">
        <f>IFERROR(IF(C205-1 = COUNTIF(TransTable[Fund Name], 'Fund Analysis'!$D$6), XIRR($F$11:F206, $D$11:D206), ""), "")</f>
        <v/>
      </c>
      <c r="H206" s="13" t="str">
        <f>IFERROR(IF(C205-1 = COUNTIF(TransTable[Fund Name], 'Fund Analysis'!$D$6), MIRR($F$11:F206, 0, VLOOKUP($D$6, InvestTable[], 10, FALSE)), ""), "")</f>
        <v/>
      </c>
      <c r="I206" s="23" t="str">
        <f t="shared" si="8"/>
        <v/>
      </c>
    </row>
    <row r="207" spans="2:9" x14ac:dyDescent="0.2">
      <c r="B207" s="22"/>
      <c r="C207" s="20" t="str">
        <f t="shared" si="7"/>
        <v/>
      </c>
      <c r="D207" s="10" t="str" cm="1">
        <f t="array" ref="D207">IFERROR(INDEX(TransTable[Date], SMALL( IF( 'Fund Analysis'!$D$6 = TransTable[Fund Name], ROW( TransTable[Fund Name]) - ROW( 'Transaction List'!$B$10) + 1), 'Fund Analysis'!C206)), IFERROR(IF( C206-1 = COUNTIF(TransTable[Fund Name], 'Fund Analysis'!$D$6), MAX( IF( TransTable[Fund Name] = 'Fund Analysis'!$D$6, TransTable[Date])), ""), ""))</f>
        <v/>
      </c>
      <c r="E207" s="11" t="str" cm="1">
        <f t="array" ref="E207">IFERROR(INDEX(TransTable[Transaction Type], SMALL( IF( 'Fund Analysis'!$D$6 = TransTable[Fund Name], ROW( TransTable[Fund Name]) - ROW( 'Transaction List'!$B$10) + 1), C206)), IFERROR(IF( C206-1 = COUNTIF(TransTable[Fund Name], 'Fund Analysis'!$D$6), "Current Value", ""), ""))</f>
        <v/>
      </c>
      <c r="F207" s="12" t="str" cm="1">
        <f t="array" ref="F207">IFERROR(IF(E207 = "Valuation", 0, INDEX(TransTable[Amount], SMALL( IF( 'Fund Analysis'!$D$6 = TransTable[Fund Name], ROW( TransTable[Fund Name]) - ROW( 'Transaction List'!$B$10) + 1), C206))), IFERROR(IF( C206-1 = COUNTIF(TransTable[Fund Name], 'Fund Analysis'!$D$6), VLOOKUP( $D$6, InvestTable[], MATCH( "Expected Valuation", InvestTable[#Headers], 0), FALSE), ""), ""))</f>
        <v/>
      </c>
      <c r="G207" s="13" t="str">
        <f>IFERROR(IF(C206-1 = COUNTIF(TransTable[Fund Name], 'Fund Analysis'!$D$6), XIRR($F$11:F207, $D$11:D207), ""), "")</f>
        <v/>
      </c>
      <c r="H207" s="13" t="str">
        <f>IFERROR(IF(C206-1 = COUNTIF(TransTable[Fund Name], 'Fund Analysis'!$D$6), MIRR($F$11:F207, 0, VLOOKUP($D$6, InvestTable[], 10, FALSE)), ""), "")</f>
        <v/>
      </c>
      <c r="I207" s="23" t="str">
        <f t="shared" si="8"/>
        <v/>
      </c>
    </row>
    <row r="208" spans="2:9" x14ac:dyDescent="0.2">
      <c r="B208" s="22"/>
      <c r="C208" s="20" t="str">
        <f t="shared" si="7"/>
        <v/>
      </c>
      <c r="D208" s="10" t="str" cm="1">
        <f t="array" ref="D208">IFERROR(INDEX(TransTable[Date], SMALL( IF( 'Fund Analysis'!$D$6 = TransTable[Fund Name], ROW( TransTable[Fund Name]) - ROW( 'Transaction List'!$B$10) + 1), 'Fund Analysis'!C207)), IFERROR(IF( C207-1 = COUNTIF(TransTable[Fund Name], 'Fund Analysis'!$D$6), MAX( IF( TransTable[Fund Name] = 'Fund Analysis'!$D$6, TransTable[Date])), ""), ""))</f>
        <v/>
      </c>
      <c r="E208" s="11" t="str" cm="1">
        <f t="array" ref="E208">IFERROR(INDEX(TransTable[Transaction Type], SMALL( IF( 'Fund Analysis'!$D$6 = TransTable[Fund Name], ROW( TransTable[Fund Name]) - ROW( 'Transaction List'!$B$10) + 1), C207)), IFERROR(IF( C207-1 = COUNTIF(TransTable[Fund Name], 'Fund Analysis'!$D$6), "Current Value", ""), ""))</f>
        <v/>
      </c>
      <c r="F208" s="12" t="str" cm="1">
        <f t="array" ref="F208">IFERROR(IF(E208 = "Valuation", 0, INDEX(TransTable[Amount], SMALL( IF( 'Fund Analysis'!$D$6 = TransTable[Fund Name], ROW( TransTable[Fund Name]) - ROW( 'Transaction List'!$B$10) + 1), C207))), IFERROR(IF( C207-1 = COUNTIF(TransTable[Fund Name], 'Fund Analysis'!$D$6), VLOOKUP( $D$6, InvestTable[], MATCH( "Expected Valuation", InvestTable[#Headers], 0), FALSE), ""), ""))</f>
        <v/>
      </c>
      <c r="G208" s="13" t="str">
        <f>IFERROR(IF(C207-1 = COUNTIF(TransTable[Fund Name], 'Fund Analysis'!$D$6), XIRR($F$11:F208, $D$11:D208), ""), "")</f>
        <v/>
      </c>
      <c r="H208" s="13" t="str">
        <f>IFERROR(IF(C207-1 = COUNTIF(TransTable[Fund Name], 'Fund Analysis'!$D$6), MIRR($F$11:F208, 0, VLOOKUP($D$6, InvestTable[], 10, FALSE)), ""), "")</f>
        <v/>
      </c>
      <c r="I208" s="23" t="str">
        <f t="shared" si="8"/>
        <v/>
      </c>
    </row>
    <row r="209" spans="2:9" x14ac:dyDescent="0.2">
      <c r="B209" s="22"/>
      <c r="C209" s="20" t="str">
        <f t="shared" si="7"/>
        <v/>
      </c>
      <c r="D209" s="10" t="str" cm="1">
        <f t="array" ref="D209">IFERROR(INDEX(TransTable[Date], SMALL( IF( 'Fund Analysis'!$D$6 = TransTable[Fund Name], ROW( TransTable[Fund Name]) - ROW( 'Transaction List'!$B$10) + 1), 'Fund Analysis'!C208)), IFERROR(IF( C208-1 = COUNTIF(TransTable[Fund Name], 'Fund Analysis'!$D$6), MAX( IF( TransTable[Fund Name] = 'Fund Analysis'!$D$6, TransTable[Date])), ""), ""))</f>
        <v/>
      </c>
      <c r="E209" s="11" t="str" cm="1">
        <f t="array" ref="E209">IFERROR(INDEX(TransTable[Transaction Type], SMALL( IF( 'Fund Analysis'!$D$6 = TransTable[Fund Name], ROW( TransTable[Fund Name]) - ROW( 'Transaction List'!$B$10) + 1), C208)), IFERROR(IF( C208-1 = COUNTIF(TransTable[Fund Name], 'Fund Analysis'!$D$6), "Current Value", ""), ""))</f>
        <v/>
      </c>
      <c r="F209" s="12" t="str" cm="1">
        <f t="array" ref="F209">IFERROR(IF(E209 = "Valuation", 0, INDEX(TransTable[Amount], SMALL( IF( 'Fund Analysis'!$D$6 = TransTable[Fund Name], ROW( TransTable[Fund Name]) - ROW( 'Transaction List'!$B$10) + 1), C208))), IFERROR(IF( C208-1 = COUNTIF(TransTable[Fund Name], 'Fund Analysis'!$D$6), VLOOKUP( $D$6, InvestTable[], MATCH( "Expected Valuation", InvestTable[#Headers], 0), FALSE), ""), ""))</f>
        <v/>
      </c>
      <c r="G209" s="13" t="str">
        <f>IFERROR(IF(C208-1 = COUNTIF(TransTable[Fund Name], 'Fund Analysis'!$D$6), XIRR($F$11:F209, $D$11:D209), ""), "")</f>
        <v/>
      </c>
      <c r="H209" s="13" t="str">
        <f>IFERROR(IF(C208-1 = COUNTIF(TransTable[Fund Name], 'Fund Analysis'!$D$6), MIRR($F$11:F209, 0, VLOOKUP($D$6, InvestTable[], 10, FALSE)), ""), "")</f>
        <v/>
      </c>
      <c r="I209" s="23" t="str">
        <f t="shared" si="8"/>
        <v/>
      </c>
    </row>
    <row r="210" spans="2:9" x14ac:dyDescent="0.2">
      <c r="B210" s="22"/>
      <c r="C210" s="20" t="str">
        <f t="shared" si="7"/>
        <v/>
      </c>
      <c r="D210" s="10" t="str" cm="1">
        <f t="array" ref="D210">IFERROR(INDEX(TransTable[Date], SMALL( IF( 'Fund Analysis'!$D$6 = TransTable[Fund Name], ROW( TransTable[Fund Name]) - ROW( 'Transaction List'!$B$10) + 1), 'Fund Analysis'!C209)), IFERROR(IF( C209-1 = COUNTIF(TransTable[Fund Name], 'Fund Analysis'!$D$6), MAX( IF( TransTable[Fund Name] = 'Fund Analysis'!$D$6, TransTable[Date])), ""), ""))</f>
        <v/>
      </c>
      <c r="E210" s="11" t="str" cm="1">
        <f t="array" ref="E210">IFERROR(INDEX(TransTable[Transaction Type], SMALL( IF( 'Fund Analysis'!$D$6 = TransTable[Fund Name], ROW( TransTable[Fund Name]) - ROW( 'Transaction List'!$B$10) + 1), C209)), IFERROR(IF( C209-1 = COUNTIF(TransTable[Fund Name], 'Fund Analysis'!$D$6), "Current Value", ""), ""))</f>
        <v/>
      </c>
      <c r="F210" s="12" t="str" cm="1">
        <f t="array" ref="F210">IFERROR(IF(E210 = "Valuation", 0, INDEX(TransTable[Amount], SMALL( IF( 'Fund Analysis'!$D$6 = TransTable[Fund Name], ROW( TransTable[Fund Name]) - ROW( 'Transaction List'!$B$10) + 1), C209))), IFERROR(IF( C209-1 = COUNTIF(TransTable[Fund Name], 'Fund Analysis'!$D$6), VLOOKUP( $D$6, InvestTable[], MATCH( "Expected Valuation", InvestTable[#Headers], 0), FALSE), ""), ""))</f>
        <v/>
      </c>
      <c r="G210" s="13" t="str">
        <f>IFERROR(IF(C209-1 = COUNTIF(TransTable[Fund Name], 'Fund Analysis'!$D$6), XIRR($F$11:F210, $D$11:D210), ""), "")</f>
        <v/>
      </c>
      <c r="H210" s="13" t="str">
        <f>IFERROR(IF(C209-1 = COUNTIF(TransTable[Fund Name], 'Fund Analysis'!$D$6), MIRR($F$11:F210, 0, VLOOKUP($D$6, InvestTable[], 10, FALSE)), ""), "")</f>
        <v/>
      </c>
      <c r="I210" s="23" t="str">
        <f t="shared" si="8"/>
        <v/>
      </c>
    </row>
    <row r="211" spans="2:9" x14ac:dyDescent="0.2">
      <c r="B211" s="22"/>
      <c r="C211" s="20" t="str">
        <f t="shared" si="7"/>
        <v/>
      </c>
      <c r="D211" s="10" t="str" cm="1">
        <f t="array" ref="D211">IFERROR(INDEX(TransTable[Date], SMALL( IF( 'Fund Analysis'!$D$6 = TransTable[Fund Name], ROW( TransTable[Fund Name]) - ROW( 'Transaction List'!$B$10) + 1), 'Fund Analysis'!C210)), IFERROR(IF( C210-1 = COUNTIF(TransTable[Fund Name], 'Fund Analysis'!$D$6), MAX( IF( TransTable[Fund Name] = 'Fund Analysis'!$D$6, TransTable[Date])), ""), ""))</f>
        <v/>
      </c>
      <c r="E211" s="11" t="str" cm="1">
        <f t="array" ref="E211">IFERROR(INDEX(TransTable[Transaction Type], SMALL( IF( 'Fund Analysis'!$D$6 = TransTable[Fund Name], ROW( TransTable[Fund Name]) - ROW( 'Transaction List'!$B$10) + 1), C210)), IFERROR(IF( C210-1 = COUNTIF(TransTable[Fund Name], 'Fund Analysis'!$D$6), "Current Value", ""), ""))</f>
        <v/>
      </c>
      <c r="F211" s="12" t="str" cm="1">
        <f t="array" ref="F211">IFERROR(IF(E211 = "Valuation", 0, INDEX(TransTable[Amount], SMALL( IF( 'Fund Analysis'!$D$6 = TransTable[Fund Name], ROW( TransTable[Fund Name]) - ROW( 'Transaction List'!$B$10) + 1), C210))), IFERROR(IF( C210-1 = COUNTIF(TransTable[Fund Name], 'Fund Analysis'!$D$6), VLOOKUP( $D$6, InvestTable[], MATCH( "Expected Valuation", InvestTable[#Headers], 0), FALSE), ""), ""))</f>
        <v/>
      </c>
      <c r="G211" s="13" t="str">
        <f>IFERROR(IF(C210-1 = COUNTIF(TransTable[Fund Name], 'Fund Analysis'!$D$6), XIRR($F$11:F211, $D$11:D211), ""), "")</f>
        <v/>
      </c>
      <c r="H211" s="13" t="str">
        <f>IFERROR(IF(C210-1 = COUNTIF(TransTable[Fund Name], 'Fund Analysis'!$D$6), MIRR($F$11:F211, 0, VLOOKUP($D$6, InvestTable[], 10, FALSE)), ""), "")</f>
        <v/>
      </c>
      <c r="I211" s="23" t="str">
        <f t="shared" si="8"/>
        <v/>
      </c>
    </row>
    <row r="212" spans="2:9" x14ac:dyDescent="0.2">
      <c r="B212" s="22"/>
      <c r="C212" s="20" t="str">
        <f t="shared" si="7"/>
        <v/>
      </c>
      <c r="D212" s="10" t="str" cm="1">
        <f t="array" ref="D212">IFERROR(INDEX(TransTable[Date], SMALL( IF( 'Fund Analysis'!$D$6 = TransTable[Fund Name], ROW( TransTable[Fund Name]) - ROW( 'Transaction List'!$B$10) + 1), 'Fund Analysis'!C211)), IFERROR(IF( C211-1 = COUNTIF(TransTable[Fund Name], 'Fund Analysis'!$D$6), MAX( IF( TransTable[Fund Name] = 'Fund Analysis'!$D$6, TransTable[Date])), ""), ""))</f>
        <v/>
      </c>
      <c r="E212" s="11" t="str" cm="1">
        <f t="array" ref="E212">IFERROR(INDEX(TransTable[Transaction Type], SMALL( IF( 'Fund Analysis'!$D$6 = TransTable[Fund Name], ROW( TransTable[Fund Name]) - ROW( 'Transaction List'!$B$10) + 1), C211)), IFERROR(IF( C211-1 = COUNTIF(TransTable[Fund Name], 'Fund Analysis'!$D$6), "Current Value", ""), ""))</f>
        <v/>
      </c>
      <c r="F212" s="12" t="str" cm="1">
        <f t="array" ref="F212">IFERROR(IF(E212 = "Valuation", 0, INDEX(TransTable[Amount], SMALL( IF( 'Fund Analysis'!$D$6 = TransTable[Fund Name], ROW( TransTable[Fund Name]) - ROW( 'Transaction List'!$B$10) + 1), C211))), IFERROR(IF( C211-1 = COUNTIF(TransTable[Fund Name], 'Fund Analysis'!$D$6), VLOOKUP( $D$6, InvestTable[], MATCH( "Expected Valuation", InvestTable[#Headers], 0), FALSE), ""), ""))</f>
        <v/>
      </c>
      <c r="G212" s="13" t="str">
        <f>IFERROR(IF(C211-1 = COUNTIF(TransTable[Fund Name], 'Fund Analysis'!$D$6), XIRR($F$11:F212, $D$11:D212), ""), "")</f>
        <v/>
      </c>
      <c r="H212" s="13" t="str">
        <f>IFERROR(IF(C211-1 = COUNTIF(TransTable[Fund Name], 'Fund Analysis'!$D$6), MIRR($F$11:F212, 0, VLOOKUP($D$6, InvestTable[], 10, FALSE)), ""), "")</f>
        <v/>
      </c>
      <c r="I212" s="23" t="str">
        <f t="shared" si="8"/>
        <v/>
      </c>
    </row>
    <row r="213" spans="2:9" x14ac:dyDescent="0.2">
      <c r="B213" s="22"/>
      <c r="C213" s="20" t="str">
        <f t="shared" si="7"/>
        <v/>
      </c>
      <c r="D213" s="10" t="str" cm="1">
        <f t="array" ref="D213">IFERROR(INDEX(TransTable[Date], SMALL( IF( 'Fund Analysis'!$D$6 = TransTable[Fund Name], ROW( TransTable[Fund Name]) - ROW( 'Transaction List'!$B$10) + 1), 'Fund Analysis'!C212)), IFERROR(IF( C212-1 = COUNTIF(TransTable[Fund Name], 'Fund Analysis'!$D$6), MAX( IF( TransTable[Fund Name] = 'Fund Analysis'!$D$6, TransTable[Date])), ""), ""))</f>
        <v/>
      </c>
      <c r="E213" s="11" t="str" cm="1">
        <f t="array" ref="E213">IFERROR(INDEX(TransTable[Transaction Type], SMALL( IF( 'Fund Analysis'!$D$6 = TransTable[Fund Name], ROW( TransTable[Fund Name]) - ROW( 'Transaction List'!$B$10) + 1), C212)), IFERROR(IF( C212-1 = COUNTIF(TransTable[Fund Name], 'Fund Analysis'!$D$6), "Current Value", ""), ""))</f>
        <v/>
      </c>
      <c r="F213" s="12" t="str" cm="1">
        <f t="array" ref="F213">IFERROR(IF(E213 = "Valuation", 0, INDEX(TransTable[Amount], SMALL( IF( 'Fund Analysis'!$D$6 = TransTable[Fund Name], ROW( TransTable[Fund Name]) - ROW( 'Transaction List'!$B$10) + 1), C212))), IFERROR(IF( C212-1 = COUNTIF(TransTable[Fund Name], 'Fund Analysis'!$D$6), VLOOKUP( $D$6, InvestTable[], MATCH( "Expected Valuation", InvestTable[#Headers], 0), FALSE), ""), ""))</f>
        <v/>
      </c>
      <c r="G213" s="13" t="str">
        <f>IFERROR(IF(C212-1 = COUNTIF(TransTable[Fund Name], 'Fund Analysis'!$D$6), XIRR($F$11:F213, $D$11:D213), ""), "")</f>
        <v/>
      </c>
      <c r="H213" s="13" t="str">
        <f>IFERROR(IF(C212-1 = COUNTIF(TransTable[Fund Name], 'Fund Analysis'!$D$6), MIRR($F$11:F213, 0, VLOOKUP($D$6, InvestTable[], 10, FALSE)), ""), "")</f>
        <v/>
      </c>
      <c r="I213" s="23" t="str">
        <f t="shared" si="8"/>
        <v/>
      </c>
    </row>
    <row r="214" spans="2:9" x14ac:dyDescent="0.2">
      <c r="B214" s="22"/>
      <c r="C214" s="20" t="str">
        <f t="shared" si="7"/>
        <v/>
      </c>
      <c r="D214" s="10" t="str" cm="1">
        <f t="array" ref="D214">IFERROR(INDEX(TransTable[Date], SMALL( IF( 'Fund Analysis'!$D$6 = TransTable[Fund Name], ROW( TransTable[Fund Name]) - ROW( 'Transaction List'!$B$10) + 1), 'Fund Analysis'!C213)), IFERROR(IF( C213-1 = COUNTIF(TransTable[Fund Name], 'Fund Analysis'!$D$6), MAX( IF( TransTable[Fund Name] = 'Fund Analysis'!$D$6, TransTable[Date])), ""), ""))</f>
        <v/>
      </c>
      <c r="E214" s="11" t="str" cm="1">
        <f t="array" ref="E214">IFERROR(INDEX(TransTable[Transaction Type], SMALL( IF( 'Fund Analysis'!$D$6 = TransTable[Fund Name], ROW( TransTable[Fund Name]) - ROW( 'Transaction List'!$B$10) + 1), C213)), IFERROR(IF( C213-1 = COUNTIF(TransTable[Fund Name], 'Fund Analysis'!$D$6), "Current Value", ""), ""))</f>
        <v/>
      </c>
      <c r="F214" s="12" t="str" cm="1">
        <f t="array" ref="F214">IFERROR(IF(E214 = "Valuation", 0, INDEX(TransTable[Amount], SMALL( IF( 'Fund Analysis'!$D$6 = TransTable[Fund Name], ROW( TransTable[Fund Name]) - ROW( 'Transaction List'!$B$10) + 1), C213))), IFERROR(IF( C213-1 = COUNTIF(TransTable[Fund Name], 'Fund Analysis'!$D$6), VLOOKUP( $D$6, InvestTable[], MATCH( "Expected Valuation", InvestTable[#Headers], 0), FALSE), ""), ""))</f>
        <v/>
      </c>
      <c r="G214" s="13" t="str">
        <f>IFERROR(IF(C213-1 = COUNTIF(TransTable[Fund Name], 'Fund Analysis'!$D$6), XIRR($F$11:F214, $D$11:D214), ""), "")</f>
        <v/>
      </c>
      <c r="H214" s="13" t="str">
        <f>IFERROR(IF(C213-1 = COUNTIF(TransTable[Fund Name], 'Fund Analysis'!$D$6), MIRR($F$11:F214, 0, VLOOKUP($D$6, InvestTable[], 10, FALSE)), ""), "")</f>
        <v/>
      </c>
      <c r="I214" s="23" t="str">
        <f t="shared" si="8"/>
        <v/>
      </c>
    </row>
    <row r="215" spans="2:9" x14ac:dyDescent="0.2">
      <c r="B215" s="22"/>
      <c r="C215" s="20" t="str">
        <f t="shared" si="7"/>
        <v/>
      </c>
      <c r="D215" s="10" t="str" cm="1">
        <f t="array" ref="D215">IFERROR(INDEX(TransTable[Date], SMALL( IF( 'Fund Analysis'!$D$6 = TransTable[Fund Name], ROW( TransTable[Fund Name]) - ROW( 'Transaction List'!$B$10) + 1), 'Fund Analysis'!C214)), IFERROR(IF( C214-1 = COUNTIF(TransTable[Fund Name], 'Fund Analysis'!$D$6), MAX( IF( TransTable[Fund Name] = 'Fund Analysis'!$D$6, TransTable[Date])), ""), ""))</f>
        <v/>
      </c>
      <c r="E215" s="11" t="str" cm="1">
        <f t="array" ref="E215">IFERROR(INDEX(TransTable[Transaction Type], SMALL( IF( 'Fund Analysis'!$D$6 = TransTable[Fund Name], ROW( TransTable[Fund Name]) - ROW( 'Transaction List'!$B$10) + 1), C214)), IFERROR(IF( C214-1 = COUNTIF(TransTable[Fund Name], 'Fund Analysis'!$D$6), "Current Value", ""), ""))</f>
        <v/>
      </c>
      <c r="F215" s="12" t="str" cm="1">
        <f t="array" ref="F215">IFERROR(IF(E215 = "Valuation", 0, INDEX(TransTable[Amount], SMALL( IF( 'Fund Analysis'!$D$6 = TransTable[Fund Name], ROW( TransTable[Fund Name]) - ROW( 'Transaction List'!$B$10) + 1), C214))), IFERROR(IF( C214-1 = COUNTIF(TransTable[Fund Name], 'Fund Analysis'!$D$6), VLOOKUP( $D$6, InvestTable[], MATCH( "Expected Valuation", InvestTable[#Headers], 0), FALSE), ""), ""))</f>
        <v/>
      </c>
      <c r="G215" s="13" t="str">
        <f>IFERROR(IF(C214-1 = COUNTIF(TransTable[Fund Name], 'Fund Analysis'!$D$6), XIRR($F$11:F215, $D$11:D215), ""), "")</f>
        <v/>
      </c>
      <c r="H215" s="13" t="str">
        <f>IFERROR(IF(C214-1 = COUNTIF(TransTable[Fund Name], 'Fund Analysis'!$D$6), MIRR($F$11:F215, 0, VLOOKUP($D$6, InvestTable[], 10, FALSE)), ""), "")</f>
        <v/>
      </c>
      <c r="I215" s="23" t="str">
        <f t="shared" si="8"/>
        <v/>
      </c>
    </row>
    <row r="216" spans="2:9" x14ac:dyDescent="0.2">
      <c r="B216" s="22"/>
      <c r="C216" s="20" t="str">
        <f t="shared" si="7"/>
        <v/>
      </c>
      <c r="D216" s="10" t="str" cm="1">
        <f t="array" ref="D216">IFERROR(INDEX(TransTable[Date], SMALL( IF( 'Fund Analysis'!$D$6 = TransTable[Fund Name], ROW( TransTable[Fund Name]) - ROW( 'Transaction List'!$B$10) + 1), 'Fund Analysis'!C215)), IFERROR(IF( C215-1 = COUNTIF(TransTable[Fund Name], 'Fund Analysis'!$D$6), MAX( IF( TransTable[Fund Name] = 'Fund Analysis'!$D$6, TransTable[Date])), ""), ""))</f>
        <v/>
      </c>
      <c r="E216" s="11" t="str" cm="1">
        <f t="array" ref="E216">IFERROR(INDEX(TransTable[Transaction Type], SMALL( IF( 'Fund Analysis'!$D$6 = TransTable[Fund Name], ROW( TransTable[Fund Name]) - ROW( 'Transaction List'!$B$10) + 1), C215)), IFERROR(IF( C215-1 = COUNTIF(TransTable[Fund Name], 'Fund Analysis'!$D$6), "Current Value", ""), ""))</f>
        <v/>
      </c>
      <c r="F216" s="12" t="str" cm="1">
        <f t="array" ref="F216">IFERROR(IF(E216 = "Valuation", 0, INDEX(TransTable[Amount], SMALL( IF( 'Fund Analysis'!$D$6 = TransTable[Fund Name], ROW( TransTable[Fund Name]) - ROW( 'Transaction List'!$B$10) + 1), C215))), IFERROR(IF( C215-1 = COUNTIF(TransTable[Fund Name], 'Fund Analysis'!$D$6), VLOOKUP( $D$6, InvestTable[], MATCH( "Expected Valuation", InvestTable[#Headers], 0), FALSE), ""), ""))</f>
        <v/>
      </c>
      <c r="G216" s="13" t="str">
        <f>IFERROR(IF(C215-1 = COUNTIF(TransTable[Fund Name], 'Fund Analysis'!$D$6), XIRR($F$11:F216, $D$11:D216), ""), "")</f>
        <v/>
      </c>
      <c r="H216" s="13" t="str">
        <f>IFERROR(IF(C215-1 = COUNTIF(TransTable[Fund Name], 'Fund Analysis'!$D$6), MIRR($F$11:F216, 0, VLOOKUP($D$6, InvestTable[], 10, FALSE)), ""), "")</f>
        <v/>
      </c>
      <c r="I216" s="23" t="str">
        <f t="shared" si="8"/>
        <v/>
      </c>
    </row>
    <row r="217" spans="2:9" x14ac:dyDescent="0.2">
      <c r="B217" s="22"/>
      <c r="C217" s="20" t="str">
        <f t="shared" si="7"/>
        <v/>
      </c>
      <c r="D217" s="10" t="str" cm="1">
        <f t="array" ref="D217">IFERROR(INDEX(TransTable[Date], SMALL( IF( 'Fund Analysis'!$D$6 = TransTable[Fund Name], ROW( TransTable[Fund Name]) - ROW( 'Transaction List'!$B$10) + 1), 'Fund Analysis'!C216)), IFERROR(IF( C216-1 = COUNTIF(TransTable[Fund Name], 'Fund Analysis'!$D$6), MAX( IF( TransTable[Fund Name] = 'Fund Analysis'!$D$6, TransTable[Date])), ""), ""))</f>
        <v/>
      </c>
      <c r="E217" s="11" t="str" cm="1">
        <f t="array" ref="E217">IFERROR(INDEX(TransTable[Transaction Type], SMALL( IF( 'Fund Analysis'!$D$6 = TransTable[Fund Name], ROW( TransTable[Fund Name]) - ROW( 'Transaction List'!$B$10) + 1), C216)), IFERROR(IF( C216-1 = COUNTIF(TransTable[Fund Name], 'Fund Analysis'!$D$6), "Current Value", ""), ""))</f>
        <v/>
      </c>
      <c r="F217" s="12" t="str" cm="1">
        <f t="array" ref="F217">IFERROR(IF(E217 = "Valuation", 0, INDEX(TransTable[Amount], SMALL( IF( 'Fund Analysis'!$D$6 = TransTable[Fund Name], ROW( TransTable[Fund Name]) - ROW( 'Transaction List'!$B$10) + 1), C216))), IFERROR(IF( C216-1 = COUNTIF(TransTable[Fund Name], 'Fund Analysis'!$D$6), VLOOKUP( $D$6, InvestTable[], MATCH( "Expected Valuation", InvestTable[#Headers], 0), FALSE), ""), ""))</f>
        <v/>
      </c>
      <c r="G217" s="13" t="str">
        <f>IFERROR(IF(C216-1 = COUNTIF(TransTable[Fund Name], 'Fund Analysis'!$D$6), XIRR($F$11:F217, $D$11:D217), ""), "")</f>
        <v/>
      </c>
      <c r="H217" s="13" t="str">
        <f>IFERROR(IF(C216-1 = COUNTIF(TransTable[Fund Name], 'Fund Analysis'!$D$6), MIRR($F$11:F217, 0, VLOOKUP($D$6, InvestTable[], 10, FALSE)), ""), "")</f>
        <v/>
      </c>
      <c r="I217" s="23" t="str">
        <f t="shared" si="8"/>
        <v/>
      </c>
    </row>
    <row r="218" spans="2:9" x14ac:dyDescent="0.2">
      <c r="B218" s="22"/>
      <c r="C218" s="20" t="str">
        <f t="shared" si="7"/>
        <v/>
      </c>
      <c r="D218" s="10" t="str" cm="1">
        <f t="array" ref="D218">IFERROR(INDEX(TransTable[Date], SMALL( IF( 'Fund Analysis'!$D$6 = TransTable[Fund Name], ROW( TransTable[Fund Name]) - ROW( 'Transaction List'!$B$10) + 1), 'Fund Analysis'!C217)), IFERROR(IF( C217-1 = COUNTIF(TransTable[Fund Name], 'Fund Analysis'!$D$6), MAX( IF( TransTable[Fund Name] = 'Fund Analysis'!$D$6, TransTable[Date])), ""), ""))</f>
        <v/>
      </c>
      <c r="E218" s="11" t="str" cm="1">
        <f t="array" ref="E218">IFERROR(INDEX(TransTable[Transaction Type], SMALL( IF( 'Fund Analysis'!$D$6 = TransTable[Fund Name], ROW( TransTable[Fund Name]) - ROW( 'Transaction List'!$B$10) + 1), C217)), IFERROR(IF( C217-1 = COUNTIF(TransTable[Fund Name], 'Fund Analysis'!$D$6), "Current Value", ""), ""))</f>
        <v/>
      </c>
      <c r="F218" s="12" t="str" cm="1">
        <f t="array" ref="F218">IFERROR(IF(E218 = "Valuation", 0, INDEX(TransTable[Amount], SMALL( IF( 'Fund Analysis'!$D$6 = TransTable[Fund Name], ROW( TransTable[Fund Name]) - ROW( 'Transaction List'!$B$10) + 1), C217))), IFERROR(IF( C217-1 = COUNTIF(TransTable[Fund Name], 'Fund Analysis'!$D$6), VLOOKUP( $D$6, InvestTable[], MATCH( "Expected Valuation", InvestTable[#Headers], 0), FALSE), ""), ""))</f>
        <v/>
      </c>
      <c r="G218" s="13" t="str">
        <f>IFERROR(IF(C217-1 = COUNTIF(TransTable[Fund Name], 'Fund Analysis'!$D$6), XIRR($F$11:F218, $D$11:D218), ""), "")</f>
        <v/>
      </c>
      <c r="H218" s="13" t="str">
        <f>IFERROR(IF(C217-1 = COUNTIF(TransTable[Fund Name], 'Fund Analysis'!$D$6), MIRR($F$11:F218, 0, VLOOKUP($D$6, InvestTable[], 10, FALSE)), ""), "")</f>
        <v/>
      </c>
      <c r="I218" s="23" t="str">
        <f t="shared" si="8"/>
        <v/>
      </c>
    </row>
    <row r="219" spans="2:9" x14ac:dyDescent="0.2">
      <c r="B219" s="22"/>
      <c r="C219" s="20" t="str">
        <f t="shared" si="7"/>
        <v/>
      </c>
      <c r="D219" s="10" t="str" cm="1">
        <f t="array" ref="D219">IFERROR(INDEX(TransTable[Date], SMALL( IF( 'Fund Analysis'!$D$6 = TransTable[Fund Name], ROW( TransTable[Fund Name]) - ROW( 'Transaction List'!$B$10) + 1), 'Fund Analysis'!C218)), IFERROR(IF( C218-1 = COUNTIF(TransTable[Fund Name], 'Fund Analysis'!$D$6), MAX( IF( TransTable[Fund Name] = 'Fund Analysis'!$D$6, TransTable[Date])), ""), ""))</f>
        <v/>
      </c>
      <c r="E219" s="11" t="str" cm="1">
        <f t="array" ref="E219">IFERROR(INDEX(TransTable[Transaction Type], SMALL( IF( 'Fund Analysis'!$D$6 = TransTable[Fund Name], ROW( TransTable[Fund Name]) - ROW( 'Transaction List'!$B$10) + 1), C218)), IFERROR(IF( C218-1 = COUNTIF(TransTable[Fund Name], 'Fund Analysis'!$D$6), "Current Value", ""), ""))</f>
        <v/>
      </c>
      <c r="F219" s="12" t="str" cm="1">
        <f t="array" ref="F219">IFERROR(IF(E219 = "Valuation", 0, INDEX(TransTable[Amount], SMALL( IF( 'Fund Analysis'!$D$6 = TransTable[Fund Name], ROW( TransTable[Fund Name]) - ROW( 'Transaction List'!$B$10) + 1), C218))), IFERROR(IF( C218-1 = COUNTIF(TransTable[Fund Name], 'Fund Analysis'!$D$6), VLOOKUP( $D$6, InvestTable[], MATCH( "Expected Valuation", InvestTable[#Headers], 0), FALSE), ""), ""))</f>
        <v/>
      </c>
      <c r="G219" s="13" t="str">
        <f>IFERROR(IF(C218-1 = COUNTIF(TransTable[Fund Name], 'Fund Analysis'!$D$6), XIRR($F$11:F219, $D$11:D219), ""), "")</f>
        <v/>
      </c>
      <c r="H219" s="13" t="str">
        <f>IFERROR(IF(C218-1 = COUNTIF(TransTable[Fund Name], 'Fund Analysis'!$D$6), MIRR($F$11:F219, 0, VLOOKUP($D$6, InvestTable[], 10, FALSE)), ""), "")</f>
        <v/>
      </c>
      <c r="I219" s="23" t="str">
        <f t="shared" si="8"/>
        <v/>
      </c>
    </row>
    <row r="220" spans="2:9" x14ac:dyDescent="0.2">
      <c r="B220" s="22"/>
      <c r="C220" s="20" t="str">
        <f t="shared" si="7"/>
        <v/>
      </c>
      <c r="D220" s="10" t="str" cm="1">
        <f t="array" ref="D220">IFERROR(INDEX(TransTable[Date], SMALL( IF( 'Fund Analysis'!$D$6 = TransTable[Fund Name], ROW( TransTable[Fund Name]) - ROW( 'Transaction List'!$B$10) + 1), 'Fund Analysis'!C219)), IFERROR(IF( C219-1 = COUNTIF(TransTable[Fund Name], 'Fund Analysis'!$D$6), MAX( IF( TransTable[Fund Name] = 'Fund Analysis'!$D$6, TransTable[Date])), ""), ""))</f>
        <v/>
      </c>
      <c r="E220" s="11" t="str" cm="1">
        <f t="array" ref="E220">IFERROR(INDEX(TransTable[Transaction Type], SMALL( IF( 'Fund Analysis'!$D$6 = TransTable[Fund Name], ROW( TransTable[Fund Name]) - ROW( 'Transaction List'!$B$10) + 1), C219)), IFERROR(IF( C219-1 = COUNTIF(TransTable[Fund Name], 'Fund Analysis'!$D$6), "Current Value", ""), ""))</f>
        <v/>
      </c>
      <c r="F220" s="12" t="str" cm="1">
        <f t="array" ref="F220">IFERROR(IF(E220 = "Valuation", 0, INDEX(TransTable[Amount], SMALL( IF( 'Fund Analysis'!$D$6 = TransTable[Fund Name], ROW( TransTable[Fund Name]) - ROW( 'Transaction List'!$B$10) + 1), C219))), IFERROR(IF( C219-1 = COUNTIF(TransTable[Fund Name], 'Fund Analysis'!$D$6), VLOOKUP( $D$6, InvestTable[], MATCH( "Expected Valuation", InvestTable[#Headers], 0), FALSE), ""), ""))</f>
        <v/>
      </c>
      <c r="G220" s="13" t="str">
        <f>IFERROR(IF(C219-1 = COUNTIF(TransTable[Fund Name], 'Fund Analysis'!$D$6), XIRR($F$11:F220, $D$11:D220), ""), "")</f>
        <v/>
      </c>
      <c r="H220" s="13" t="str">
        <f>IFERROR(IF(C219-1 = COUNTIF(TransTable[Fund Name], 'Fund Analysis'!$D$6), MIRR($F$11:F220, 0, VLOOKUP($D$6, InvestTable[], 10, FALSE)), ""), "")</f>
        <v/>
      </c>
      <c r="I220" s="23" t="str">
        <f t="shared" si="8"/>
        <v/>
      </c>
    </row>
    <row r="221" spans="2:9" x14ac:dyDescent="0.2">
      <c r="B221" s="22"/>
      <c r="C221" s="20" t="str">
        <f t="shared" si="7"/>
        <v/>
      </c>
      <c r="D221" s="10" t="str" cm="1">
        <f t="array" ref="D221">IFERROR(INDEX(TransTable[Date], SMALL( IF( 'Fund Analysis'!$D$6 = TransTable[Fund Name], ROW( TransTable[Fund Name]) - ROW( 'Transaction List'!$B$10) + 1), 'Fund Analysis'!C220)), IFERROR(IF( C220-1 = COUNTIF(TransTable[Fund Name], 'Fund Analysis'!$D$6), MAX( IF( TransTable[Fund Name] = 'Fund Analysis'!$D$6, TransTable[Date])), ""), ""))</f>
        <v/>
      </c>
      <c r="E221" s="11" t="str" cm="1">
        <f t="array" ref="E221">IFERROR(INDEX(TransTable[Transaction Type], SMALL( IF( 'Fund Analysis'!$D$6 = TransTable[Fund Name], ROW( TransTable[Fund Name]) - ROW( 'Transaction List'!$B$10) + 1), C220)), IFERROR(IF( C220-1 = COUNTIF(TransTable[Fund Name], 'Fund Analysis'!$D$6), "Current Value", ""), ""))</f>
        <v/>
      </c>
      <c r="F221" s="12" t="str" cm="1">
        <f t="array" ref="F221">IFERROR(IF(E221 = "Valuation", 0, INDEX(TransTable[Amount], SMALL( IF( 'Fund Analysis'!$D$6 = TransTable[Fund Name], ROW( TransTable[Fund Name]) - ROW( 'Transaction List'!$B$10) + 1), C220))), IFERROR(IF( C220-1 = COUNTIF(TransTable[Fund Name], 'Fund Analysis'!$D$6), VLOOKUP( $D$6, InvestTable[], MATCH( "Expected Valuation", InvestTable[#Headers], 0), FALSE), ""), ""))</f>
        <v/>
      </c>
      <c r="G221" s="13" t="str">
        <f>IFERROR(IF(C220-1 = COUNTIF(TransTable[Fund Name], 'Fund Analysis'!$D$6), XIRR($F$11:F221, $D$11:D221), ""), "")</f>
        <v/>
      </c>
      <c r="H221" s="13" t="str">
        <f>IFERROR(IF(C220-1 = COUNTIF(TransTable[Fund Name], 'Fund Analysis'!$D$6), MIRR($F$11:F221, 0, VLOOKUP($D$6, InvestTable[], 10, FALSE)), ""), "")</f>
        <v/>
      </c>
      <c r="I221" s="23" t="str">
        <f t="shared" si="8"/>
        <v/>
      </c>
    </row>
    <row r="222" spans="2:9" x14ac:dyDescent="0.2">
      <c r="B222" s="22"/>
      <c r="C222" s="20" t="str">
        <f t="shared" si="7"/>
        <v/>
      </c>
      <c r="D222" s="10" t="str" cm="1">
        <f t="array" ref="D222">IFERROR(INDEX(TransTable[Date], SMALL( IF( 'Fund Analysis'!$D$6 = TransTable[Fund Name], ROW( TransTable[Fund Name]) - ROW( 'Transaction List'!$B$10) + 1), 'Fund Analysis'!C221)), IFERROR(IF( C221-1 = COUNTIF(TransTable[Fund Name], 'Fund Analysis'!$D$6), MAX( IF( TransTable[Fund Name] = 'Fund Analysis'!$D$6, TransTable[Date])), ""), ""))</f>
        <v/>
      </c>
      <c r="E222" s="11" t="str" cm="1">
        <f t="array" ref="E222">IFERROR(INDEX(TransTable[Transaction Type], SMALL( IF( 'Fund Analysis'!$D$6 = TransTable[Fund Name], ROW( TransTable[Fund Name]) - ROW( 'Transaction List'!$B$10) + 1), C221)), IFERROR(IF( C221-1 = COUNTIF(TransTable[Fund Name], 'Fund Analysis'!$D$6), "Current Value", ""), ""))</f>
        <v/>
      </c>
      <c r="F222" s="12" t="str" cm="1">
        <f t="array" ref="F222">IFERROR(IF(E222 = "Valuation", 0, INDEX(TransTable[Amount], SMALL( IF( 'Fund Analysis'!$D$6 = TransTable[Fund Name], ROW( TransTable[Fund Name]) - ROW( 'Transaction List'!$B$10) + 1), C221))), IFERROR(IF( C221-1 = COUNTIF(TransTable[Fund Name], 'Fund Analysis'!$D$6), VLOOKUP( $D$6, InvestTable[], MATCH( "Expected Valuation", InvestTable[#Headers], 0), FALSE), ""), ""))</f>
        <v/>
      </c>
      <c r="G222" s="13" t="str">
        <f>IFERROR(IF(C221-1 = COUNTIF(TransTable[Fund Name], 'Fund Analysis'!$D$6), XIRR($F$11:F222, $D$11:D222), ""), "")</f>
        <v/>
      </c>
      <c r="H222" s="13" t="str">
        <f>IFERROR(IF(C221-1 = COUNTIF(TransTable[Fund Name], 'Fund Analysis'!$D$6), MIRR($F$11:F222, 0, VLOOKUP($D$6, InvestTable[], 10, FALSE)), ""), "")</f>
        <v/>
      </c>
      <c r="I222" s="23" t="str">
        <f t="shared" si="8"/>
        <v/>
      </c>
    </row>
    <row r="223" spans="2:9" x14ac:dyDescent="0.2">
      <c r="B223" s="22"/>
      <c r="C223" s="20" t="str">
        <f t="shared" si="7"/>
        <v/>
      </c>
      <c r="D223" s="10" t="str" cm="1">
        <f t="array" ref="D223">IFERROR(INDEX(TransTable[Date], SMALL( IF( 'Fund Analysis'!$D$6 = TransTable[Fund Name], ROW( TransTable[Fund Name]) - ROW( 'Transaction List'!$B$10) + 1), 'Fund Analysis'!C222)), IFERROR(IF( C222-1 = COUNTIF(TransTable[Fund Name], 'Fund Analysis'!$D$6), MAX( IF( TransTable[Fund Name] = 'Fund Analysis'!$D$6, TransTable[Date])), ""), ""))</f>
        <v/>
      </c>
      <c r="E223" s="11" t="str" cm="1">
        <f t="array" ref="E223">IFERROR(INDEX(TransTable[Transaction Type], SMALL( IF( 'Fund Analysis'!$D$6 = TransTable[Fund Name], ROW( TransTable[Fund Name]) - ROW( 'Transaction List'!$B$10) + 1), C222)), IFERROR(IF( C222-1 = COUNTIF(TransTable[Fund Name], 'Fund Analysis'!$D$6), "Current Value", ""), ""))</f>
        <v/>
      </c>
      <c r="F223" s="12" t="str" cm="1">
        <f t="array" ref="F223">IFERROR(IF(E223 = "Valuation", 0, INDEX(TransTable[Amount], SMALL( IF( 'Fund Analysis'!$D$6 = TransTable[Fund Name], ROW( TransTable[Fund Name]) - ROW( 'Transaction List'!$B$10) + 1), C222))), IFERROR(IF( C222-1 = COUNTIF(TransTable[Fund Name], 'Fund Analysis'!$D$6), VLOOKUP( $D$6, InvestTable[], MATCH( "Expected Valuation", InvestTable[#Headers], 0), FALSE), ""), ""))</f>
        <v/>
      </c>
      <c r="G223" s="13" t="str">
        <f>IFERROR(IF(C222-1 = COUNTIF(TransTable[Fund Name], 'Fund Analysis'!$D$6), XIRR($F$11:F223, $D$11:D223), ""), "")</f>
        <v/>
      </c>
      <c r="H223" s="13" t="str">
        <f>IFERROR(IF(C222-1 = COUNTIF(TransTable[Fund Name], 'Fund Analysis'!$D$6), MIRR($F$11:F223, 0, VLOOKUP($D$6, InvestTable[], 10, FALSE)), ""), "")</f>
        <v/>
      </c>
      <c r="I223" s="23" t="str">
        <f t="shared" si="8"/>
        <v/>
      </c>
    </row>
    <row r="224" spans="2:9" x14ac:dyDescent="0.2">
      <c r="B224" s="22"/>
      <c r="C224" s="20" t="str">
        <f t="shared" ref="C224:C287" si="9">IFERROR(IF(D224 = "", "", C223 + 1), "")</f>
        <v/>
      </c>
      <c r="D224" s="10" t="str" cm="1">
        <f t="array" ref="D224">IFERROR(INDEX(TransTable[Date], SMALL( IF( 'Fund Analysis'!$D$6 = TransTable[Fund Name], ROW( TransTable[Fund Name]) - ROW( 'Transaction List'!$B$10) + 1), 'Fund Analysis'!C223)), IFERROR(IF( C223-1 = COUNTIF(TransTable[Fund Name], 'Fund Analysis'!$D$6), MAX( IF( TransTable[Fund Name] = 'Fund Analysis'!$D$6, TransTable[Date])), ""), ""))</f>
        <v/>
      </c>
      <c r="E224" s="11" t="str" cm="1">
        <f t="array" ref="E224">IFERROR(INDEX(TransTable[Transaction Type], SMALL( IF( 'Fund Analysis'!$D$6 = TransTable[Fund Name], ROW( TransTable[Fund Name]) - ROW( 'Transaction List'!$B$10) + 1), C223)), IFERROR(IF( C223-1 = COUNTIF(TransTable[Fund Name], 'Fund Analysis'!$D$6), "Current Value", ""), ""))</f>
        <v/>
      </c>
      <c r="F224" s="12" t="str" cm="1">
        <f t="array" ref="F224">IFERROR(IF(E224 = "Valuation", 0, INDEX(TransTable[Amount], SMALL( IF( 'Fund Analysis'!$D$6 = TransTable[Fund Name], ROW( TransTable[Fund Name]) - ROW( 'Transaction List'!$B$10) + 1), C223))), IFERROR(IF( C223-1 = COUNTIF(TransTable[Fund Name], 'Fund Analysis'!$D$6), VLOOKUP( $D$6, InvestTable[], MATCH( "Expected Valuation", InvestTable[#Headers], 0), FALSE), ""), ""))</f>
        <v/>
      </c>
      <c r="G224" s="13" t="str">
        <f>IFERROR(IF(C223-1 = COUNTIF(TransTable[Fund Name], 'Fund Analysis'!$D$6), XIRR($F$11:F224, $D$11:D224), ""), "")</f>
        <v/>
      </c>
      <c r="H224" s="13" t="str">
        <f>IFERROR(IF(C223-1 = COUNTIF(TransTable[Fund Name], 'Fund Analysis'!$D$6), MIRR($F$11:F224, 0, VLOOKUP($D$6, InvestTable[], 10, FALSE)), ""), "")</f>
        <v/>
      </c>
      <c r="I224" s="23" t="str">
        <f t="shared" si="8"/>
        <v/>
      </c>
    </row>
    <row r="225" spans="2:9" x14ac:dyDescent="0.2">
      <c r="B225" s="22"/>
      <c r="C225" s="20" t="str">
        <f t="shared" si="9"/>
        <v/>
      </c>
      <c r="D225" s="10" t="str" cm="1">
        <f t="array" ref="D225">IFERROR(INDEX(TransTable[Date], SMALL( IF( 'Fund Analysis'!$D$6 = TransTable[Fund Name], ROW( TransTable[Fund Name]) - ROW( 'Transaction List'!$B$10) + 1), 'Fund Analysis'!C224)), IFERROR(IF( C224-1 = COUNTIF(TransTable[Fund Name], 'Fund Analysis'!$D$6), MAX( IF( TransTable[Fund Name] = 'Fund Analysis'!$D$6, TransTable[Date])), ""), ""))</f>
        <v/>
      </c>
      <c r="E225" s="11" t="str" cm="1">
        <f t="array" ref="E225">IFERROR(INDEX(TransTable[Transaction Type], SMALL( IF( 'Fund Analysis'!$D$6 = TransTable[Fund Name], ROW( TransTable[Fund Name]) - ROW( 'Transaction List'!$B$10) + 1), C224)), IFERROR(IF( C224-1 = COUNTIF(TransTable[Fund Name], 'Fund Analysis'!$D$6), "Current Value", ""), ""))</f>
        <v/>
      </c>
      <c r="F225" s="12" t="str" cm="1">
        <f t="array" ref="F225">IFERROR(IF(E225 = "Valuation", 0, INDEX(TransTable[Amount], SMALL( IF( 'Fund Analysis'!$D$6 = TransTable[Fund Name], ROW( TransTable[Fund Name]) - ROW( 'Transaction List'!$B$10) + 1), C224))), IFERROR(IF( C224-1 = COUNTIF(TransTable[Fund Name], 'Fund Analysis'!$D$6), VLOOKUP( $D$6, InvestTable[], MATCH( "Expected Valuation", InvestTable[#Headers], 0), FALSE), ""), ""))</f>
        <v/>
      </c>
      <c r="G225" s="13" t="str">
        <f>IFERROR(IF(C224-1 = COUNTIF(TransTable[Fund Name], 'Fund Analysis'!$D$6), XIRR($F$11:F225, $D$11:D225), ""), "")</f>
        <v/>
      </c>
      <c r="H225" s="13" t="str">
        <f>IFERROR(IF(C224-1 = COUNTIF(TransTable[Fund Name], 'Fund Analysis'!$D$6), MIRR($F$11:F225, 0, VLOOKUP($D$6, InvestTable[], 10, FALSE)), ""), "")</f>
        <v/>
      </c>
      <c r="I225" s="23" t="str">
        <f t="shared" si="8"/>
        <v/>
      </c>
    </row>
    <row r="226" spans="2:9" x14ac:dyDescent="0.2">
      <c r="B226" s="22"/>
      <c r="C226" s="20" t="str">
        <f t="shared" si="9"/>
        <v/>
      </c>
      <c r="D226" s="10" t="str" cm="1">
        <f t="array" ref="D226">IFERROR(INDEX(TransTable[Date], SMALL( IF( 'Fund Analysis'!$D$6 = TransTable[Fund Name], ROW( TransTable[Fund Name]) - ROW( 'Transaction List'!$B$10) + 1), 'Fund Analysis'!C225)), IFERROR(IF( C225-1 = COUNTIF(TransTable[Fund Name], 'Fund Analysis'!$D$6), MAX( IF( TransTable[Fund Name] = 'Fund Analysis'!$D$6, TransTable[Date])), ""), ""))</f>
        <v/>
      </c>
      <c r="E226" s="11" t="str" cm="1">
        <f t="array" ref="E226">IFERROR(INDEX(TransTable[Transaction Type], SMALL( IF( 'Fund Analysis'!$D$6 = TransTable[Fund Name], ROW( TransTable[Fund Name]) - ROW( 'Transaction List'!$B$10) + 1), C225)), IFERROR(IF( C225-1 = COUNTIF(TransTable[Fund Name], 'Fund Analysis'!$D$6), "Current Value", ""), ""))</f>
        <v/>
      </c>
      <c r="F226" s="12" t="str" cm="1">
        <f t="array" ref="F226">IFERROR(IF(E226 = "Valuation", 0, INDEX(TransTable[Amount], SMALL( IF( 'Fund Analysis'!$D$6 = TransTable[Fund Name], ROW( TransTable[Fund Name]) - ROW( 'Transaction List'!$B$10) + 1), C225))), IFERROR(IF( C225-1 = COUNTIF(TransTable[Fund Name], 'Fund Analysis'!$D$6), VLOOKUP( $D$6, InvestTable[], MATCH( "Expected Valuation", InvestTable[#Headers], 0), FALSE), ""), ""))</f>
        <v/>
      </c>
      <c r="G226" s="13" t="str">
        <f>IFERROR(IF(C225-1 = COUNTIF(TransTable[Fund Name], 'Fund Analysis'!$D$6), XIRR($F$11:F226, $D$11:D226), ""), "")</f>
        <v/>
      </c>
      <c r="H226" s="13" t="str">
        <f>IFERROR(IF(C225-1 = COUNTIF(TransTable[Fund Name], 'Fund Analysis'!$D$6), MIRR($F$11:F226, 0, VLOOKUP($D$6, InvestTable[], 10, FALSE)), ""), "")</f>
        <v/>
      </c>
      <c r="I226" s="23" t="str">
        <f t="shared" si="8"/>
        <v/>
      </c>
    </row>
    <row r="227" spans="2:9" x14ac:dyDescent="0.2">
      <c r="B227" s="22"/>
      <c r="C227" s="20" t="str">
        <f t="shared" si="9"/>
        <v/>
      </c>
      <c r="D227" s="10" t="str" cm="1">
        <f t="array" ref="D227">IFERROR(INDEX(TransTable[Date], SMALL( IF( 'Fund Analysis'!$D$6 = TransTable[Fund Name], ROW( TransTable[Fund Name]) - ROW( 'Transaction List'!$B$10) + 1), 'Fund Analysis'!C226)), IFERROR(IF( C226-1 = COUNTIF(TransTable[Fund Name], 'Fund Analysis'!$D$6), MAX( IF( TransTable[Fund Name] = 'Fund Analysis'!$D$6, TransTable[Date])), ""), ""))</f>
        <v/>
      </c>
      <c r="E227" s="11" t="str" cm="1">
        <f t="array" ref="E227">IFERROR(INDEX(TransTable[Transaction Type], SMALL( IF( 'Fund Analysis'!$D$6 = TransTable[Fund Name], ROW( TransTable[Fund Name]) - ROW( 'Transaction List'!$B$10) + 1), C226)), IFERROR(IF( C226-1 = COUNTIF(TransTable[Fund Name], 'Fund Analysis'!$D$6), "Current Value", ""), ""))</f>
        <v/>
      </c>
      <c r="F227" s="12" t="str" cm="1">
        <f t="array" ref="F227">IFERROR(IF(E227 = "Valuation", 0, INDEX(TransTable[Amount], SMALL( IF( 'Fund Analysis'!$D$6 = TransTable[Fund Name], ROW( TransTable[Fund Name]) - ROW( 'Transaction List'!$B$10) + 1), C226))), IFERROR(IF( C226-1 = COUNTIF(TransTable[Fund Name], 'Fund Analysis'!$D$6), VLOOKUP( $D$6, InvestTable[], MATCH( "Expected Valuation", InvestTable[#Headers], 0), FALSE), ""), ""))</f>
        <v/>
      </c>
      <c r="G227" s="13" t="str">
        <f>IFERROR(IF(C226-1 = COUNTIF(TransTable[Fund Name], 'Fund Analysis'!$D$6), XIRR($F$11:F227, $D$11:D227), ""), "")</f>
        <v/>
      </c>
      <c r="H227" s="13" t="str">
        <f>IFERROR(IF(C226-1 = COUNTIF(TransTable[Fund Name], 'Fund Analysis'!$D$6), MIRR($F$11:F227, 0, VLOOKUP($D$6, InvestTable[], 10, FALSE)), ""), "")</f>
        <v/>
      </c>
      <c r="I227" s="23" t="str">
        <f t="shared" si="8"/>
        <v/>
      </c>
    </row>
    <row r="228" spans="2:9" x14ac:dyDescent="0.2">
      <c r="B228" s="22"/>
      <c r="C228" s="20" t="str">
        <f t="shared" si="9"/>
        <v/>
      </c>
      <c r="D228" s="10" t="str" cm="1">
        <f t="array" ref="D228">IFERROR(INDEX(TransTable[Date], SMALL( IF( 'Fund Analysis'!$D$6 = TransTable[Fund Name], ROW( TransTable[Fund Name]) - ROW( 'Transaction List'!$B$10) + 1), 'Fund Analysis'!C227)), IFERROR(IF( C227-1 = COUNTIF(TransTable[Fund Name], 'Fund Analysis'!$D$6), MAX( IF( TransTable[Fund Name] = 'Fund Analysis'!$D$6, TransTable[Date])), ""), ""))</f>
        <v/>
      </c>
      <c r="E228" s="11" t="str" cm="1">
        <f t="array" ref="E228">IFERROR(INDEX(TransTable[Transaction Type], SMALL( IF( 'Fund Analysis'!$D$6 = TransTable[Fund Name], ROW( TransTable[Fund Name]) - ROW( 'Transaction List'!$B$10) + 1), C227)), IFERROR(IF( C227-1 = COUNTIF(TransTable[Fund Name], 'Fund Analysis'!$D$6), "Current Value", ""), ""))</f>
        <v/>
      </c>
      <c r="F228" s="12" t="str" cm="1">
        <f t="array" ref="F228">IFERROR(IF(E228 = "Valuation", 0, INDEX(TransTable[Amount], SMALL( IF( 'Fund Analysis'!$D$6 = TransTable[Fund Name], ROW( TransTable[Fund Name]) - ROW( 'Transaction List'!$B$10) + 1), C227))), IFERROR(IF( C227-1 = COUNTIF(TransTable[Fund Name], 'Fund Analysis'!$D$6), VLOOKUP( $D$6, InvestTable[], MATCH( "Expected Valuation", InvestTable[#Headers], 0), FALSE), ""), ""))</f>
        <v/>
      </c>
      <c r="G228" s="13" t="str">
        <f>IFERROR(IF(C227-1 = COUNTIF(TransTable[Fund Name], 'Fund Analysis'!$D$6), XIRR($F$11:F228, $D$11:D228), ""), "")</f>
        <v/>
      </c>
      <c r="H228" s="13" t="str">
        <f>IFERROR(IF(C227-1 = COUNTIF(TransTable[Fund Name], 'Fund Analysis'!$D$6), MIRR($F$11:F228, 0, VLOOKUP($D$6, InvestTable[], 10, FALSE)), ""), "")</f>
        <v/>
      </c>
      <c r="I228" s="23" t="str">
        <f t="shared" si="8"/>
        <v/>
      </c>
    </row>
    <row r="229" spans="2:9" x14ac:dyDescent="0.2">
      <c r="B229" s="22"/>
      <c r="C229" s="20" t="str">
        <f t="shared" si="9"/>
        <v/>
      </c>
      <c r="D229" s="10" t="str" cm="1">
        <f t="array" ref="D229">IFERROR(INDEX(TransTable[Date], SMALL( IF( 'Fund Analysis'!$D$6 = TransTable[Fund Name], ROW( TransTable[Fund Name]) - ROW( 'Transaction List'!$B$10) + 1), 'Fund Analysis'!C228)), IFERROR(IF( C228-1 = COUNTIF(TransTable[Fund Name], 'Fund Analysis'!$D$6), MAX( IF( TransTable[Fund Name] = 'Fund Analysis'!$D$6, TransTable[Date])), ""), ""))</f>
        <v/>
      </c>
      <c r="E229" s="11" t="str" cm="1">
        <f t="array" ref="E229">IFERROR(INDEX(TransTable[Transaction Type], SMALL( IF( 'Fund Analysis'!$D$6 = TransTable[Fund Name], ROW( TransTable[Fund Name]) - ROW( 'Transaction List'!$B$10) + 1), C228)), IFERROR(IF( C228-1 = COUNTIF(TransTable[Fund Name], 'Fund Analysis'!$D$6), "Current Value", ""), ""))</f>
        <v/>
      </c>
      <c r="F229" s="12" t="str" cm="1">
        <f t="array" ref="F229">IFERROR(IF(E229 = "Valuation", 0, INDEX(TransTable[Amount], SMALL( IF( 'Fund Analysis'!$D$6 = TransTable[Fund Name], ROW( TransTable[Fund Name]) - ROW( 'Transaction List'!$B$10) + 1), C228))), IFERROR(IF( C228-1 = COUNTIF(TransTable[Fund Name], 'Fund Analysis'!$D$6), VLOOKUP( $D$6, InvestTable[], MATCH( "Expected Valuation", InvestTable[#Headers], 0), FALSE), ""), ""))</f>
        <v/>
      </c>
      <c r="G229" s="13" t="str">
        <f>IFERROR(IF(C228-1 = COUNTIF(TransTable[Fund Name], 'Fund Analysis'!$D$6), XIRR($F$11:F229, $D$11:D229), ""), "")</f>
        <v/>
      </c>
      <c r="H229" s="13" t="str">
        <f>IFERROR(IF(C228-1 = COUNTIF(TransTable[Fund Name], 'Fund Analysis'!$D$6), MIRR($F$11:F229, 0, VLOOKUP($D$6, InvestTable[], 10, FALSE)), ""), "")</f>
        <v/>
      </c>
      <c r="I229" s="23" t="str">
        <f t="shared" si="8"/>
        <v/>
      </c>
    </row>
    <row r="230" spans="2:9" x14ac:dyDescent="0.2">
      <c r="B230" s="22"/>
      <c r="C230" s="20" t="str">
        <f t="shared" si="9"/>
        <v/>
      </c>
      <c r="D230" s="10" t="str" cm="1">
        <f t="array" ref="D230">IFERROR(INDEX(TransTable[Date], SMALL( IF( 'Fund Analysis'!$D$6 = TransTable[Fund Name], ROW( TransTable[Fund Name]) - ROW( 'Transaction List'!$B$10) + 1), 'Fund Analysis'!C229)), IFERROR(IF( C229-1 = COUNTIF(TransTable[Fund Name], 'Fund Analysis'!$D$6), MAX( IF( TransTable[Fund Name] = 'Fund Analysis'!$D$6, TransTable[Date])), ""), ""))</f>
        <v/>
      </c>
      <c r="E230" s="11" t="str" cm="1">
        <f t="array" ref="E230">IFERROR(INDEX(TransTable[Transaction Type], SMALL( IF( 'Fund Analysis'!$D$6 = TransTable[Fund Name], ROW( TransTable[Fund Name]) - ROW( 'Transaction List'!$B$10) + 1), C229)), IFERROR(IF( C229-1 = COUNTIF(TransTable[Fund Name], 'Fund Analysis'!$D$6), "Current Value", ""), ""))</f>
        <v/>
      </c>
      <c r="F230" s="12" t="str" cm="1">
        <f t="array" ref="F230">IFERROR(IF(E230 = "Valuation", 0, INDEX(TransTable[Amount], SMALL( IF( 'Fund Analysis'!$D$6 = TransTable[Fund Name], ROW( TransTable[Fund Name]) - ROW( 'Transaction List'!$B$10) + 1), C229))), IFERROR(IF( C229-1 = COUNTIF(TransTable[Fund Name], 'Fund Analysis'!$D$6), VLOOKUP( $D$6, InvestTable[], MATCH( "Expected Valuation", InvestTable[#Headers], 0), FALSE), ""), ""))</f>
        <v/>
      </c>
      <c r="G230" s="13" t="str">
        <f>IFERROR(IF(C229-1 = COUNTIF(TransTable[Fund Name], 'Fund Analysis'!$D$6), XIRR($F$11:F230, $D$11:D230), ""), "")</f>
        <v/>
      </c>
      <c r="H230" s="13" t="str">
        <f>IFERROR(IF(C229-1 = COUNTIF(TransTable[Fund Name], 'Fund Analysis'!$D$6), MIRR($F$11:F230, 0, VLOOKUP($D$6, InvestTable[], 10, FALSE)), ""), "")</f>
        <v/>
      </c>
      <c r="I230" s="23" t="str">
        <f t="shared" si="8"/>
        <v/>
      </c>
    </row>
    <row r="231" spans="2:9" x14ac:dyDescent="0.2">
      <c r="B231" s="22"/>
      <c r="C231" s="20" t="str">
        <f t="shared" si="9"/>
        <v/>
      </c>
      <c r="D231" s="10" t="str" cm="1">
        <f t="array" ref="D231">IFERROR(INDEX(TransTable[Date], SMALL( IF( 'Fund Analysis'!$D$6 = TransTable[Fund Name], ROW( TransTable[Fund Name]) - ROW( 'Transaction List'!$B$10) + 1), 'Fund Analysis'!C230)), IFERROR(IF( C230-1 = COUNTIF(TransTable[Fund Name], 'Fund Analysis'!$D$6), MAX( IF( TransTable[Fund Name] = 'Fund Analysis'!$D$6, TransTable[Date])), ""), ""))</f>
        <v/>
      </c>
      <c r="E231" s="11" t="str" cm="1">
        <f t="array" ref="E231">IFERROR(INDEX(TransTable[Transaction Type], SMALL( IF( 'Fund Analysis'!$D$6 = TransTable[Fund Name], ROW( TransTable[Fund Name]) - ROW( 'Transaction List'!$B$10) + 1), C230)), IFERROR(IF( C230-1 = COUNTIF(TransTable[Fund Name], 'Fund Analysis'!$D$6), "Current Value", ""), ""))</f>
        <v/>
      </c>
      <c r="F231" s="12" t="str" cm="1">
        <f t="array" ref="F231">IFERROR(IF(E231 = "Valuation", 0, INDEX(TransTable[Amount], SMALL( IF( 'Fund Analysis'!$D$6 = TransTable[Fund Name], ROW( TransTable[Fund Name]) - ROW( 'Transaction List'!$B$10) + 1), C230))), IFERROR(IF( C230-1 = COUNTIF(TransTable[Fund Name], 'Fund Analysis'!$D$6), VLOOKUP( $D$6, InvestTable[], MATCH( "Expected Valuation", InvestTable[#Headers], 0), FALSE), ""), ""))</f>
        <v/>
      </c>
      <c r="G231" s="13" t="str">
        <f>IFERROR(IF(C230-1 = COUNTIF(TransTable[Fund Name], 'Fund Analysis'!$D$6), XIRR($F$11:F231, $D$11:D231), ""), "")</f>
        <v/>
      </c>
      <c r="H231" s="13" t="str">
        <f>IFERROR(IF(C230-1 = COUNTIF(TransTable[Fund Name], 'Fund Analysis'!$D$6), MIRR($F$11:F231, 0, VLOOKUP($D$6, InvestTable[], 10, FALSE)), ""), "")</f>
        <v/>
      </c>
      <c r="I231" s="23" t="str">
        <f t="shared" si="8"/>
        <v/>
      </c>
    </row>
    <row r="232" spans="2:9" x14ac:dyDescent="0.2">
      <c r="B232" s="22"/>
      <c r="C232" s="20" t="str">
        <f t="shared" si="9"/>
        <v/>
      </c>
      <c r="D232" s="10" t="str" cm="1">
        <f t="array" ref="D232">IFERROR(INDEX(TransTable[Date], SMALL( IF( 'Fund Analysis'!$D$6 = TransTable[Fund Name], ROW( TransTable[Fund Name]) - ROW( 'Transaction List'!$B$10) + 1), 'Fund Analysis'!C231)), IFERROR(IF( C231-1 = COUNTIF(TransTable[Fund Name], 'Fund Analysis'!$D$6), MAX( IF( TransTable[Fund Name] = 'Fund Analysis'!$D$6, TransTable[Date])), ""), ""))</f>
        <v/>
      </c>
      <c r="E232" s="11" t="str" cm="1">
        <f t="array" ref="E232">IFERROR(INDEX(TransTable[Transaction Type], SMALL( IF( 'Fund Analysis'!$D$6 = TransTable[Fund Name], ROW( TransTable[Fund Name]) - ROW( 'Transaction List'!$B$10) + 1), C231)), IFERROR(IF( C231-1 = COUNTIF(TransTable[Fund Name], 'Fund Analysis'!$D$6), "Current Value", ""), ""))</f>
        <v/>
      </c>
      <c r="F232" s="12" t="str" cm="1">
        <f t="array" ref="F232">IFERROR(IF(E232 = "Valuation", 0, INDEX(TransTable[Amount], SMALL( IF( 'Fund Analysis'!$D$6 = TransTable[Fund Name], ROW( TransTable[Fund Name]) - ROW( 'Transaction List'!$B$10) + 1), C231))), IFERROR(IF( C231-1 = COUNTIF(TransTable[Fund Name], 'Fund Analysis'!$D$6), VLOOKUP( $D$6, InvestTable[], MATCH( "Expected Valuation", InvestTable[#Headers], 0), FALSE), ""), ""))</f>
        <v/>
      </c>
      <c r="G232" s="13" t="str">
        <f>IFERROR(IF(C231-1 = COUNTIF(TransTable[Fund Name], 'Fund Analysis'!$D$6), XIRR($F$11:F232, $D$11:D232), ""), "")</f>
        <v/>
      </c>
      <c r="H232" s="13" t="str">
        <f>IFERROR(IF(C231-1 = COUNTIF(TransTable[Fund Name], 'Fund Analysis'!$D$6), MIRR($F$11:F232, 0, VLOOKUP($D$6, InvestTable[], 10, FALSE)), ""), "")</f>
        <v/>
      </c>
      <c r="I232" s="23" t="str">
        <f t="shared" si="8"/>
        <v/>
      </c>
    </row>
    <row r="233" spans="2:9" x14ac:dyDescent="0.2">
      <c r="B233" s="22"/>
      <c r="C233" s="20" t="str">
        <f t="shared" si="9"/>
        <v/>
      </c>
      <c r="D233" s="10" t="str" cm="1">
        <f t="array" ref="D233">IFERROR(INDEX(TransTable[Date], SMALL( IF( 'Fund Analysis'!$D$6 = TransTable[Fund Name], ROW( TransTable[Fund Name]) - ROW( 'Transaction List'!$B$10) + 1), 'Fund Analysis'!C232)), IFERROR(IF( C232-1 = COUNTIF(TransTable[Fund Name], 'Fund Analysis'!$D$6), MAX( IF( TransTable[Fund Name] = 'Fund Analysis'!$D$6, TransTable[Date])), ""), ""))</f>
        <v/>
      </c>
      <c r="E233" s="11" t="str" cm="1">
        <f t="array" ref="E233">IFERROR(INDEX(TransTable[Transaction Type], SMALL( IF( 'Fund Analysis'!$D$6 = TransTable[Fund Name], ROW( TransTable[Fund Name]) - ROW( 'Transaction List'!$B$10) + 1), C232)), IFERROR(IF( C232-1 = COUNTIF(TransTable[Fund Name], 'Fund Analysis'!$D$6), "Current Value", ""), ""))</f>
        <v/>
      </c>
      <c r="F233" s="12" t="str" cm="1">
        <f t="array" ref="F233">IFERROR(IF(E233 = "Valuation", 0, INDEX(TransTable[Amount], SMALL( IF( 'Fund Analysis'!$D$6 = TransTable[Fund Name], ROW( TransTable[Fund Name]) - ROW( 'Transaction List'!$B$10) + 1), C232))), IFERROR(IF( C232-1 = COUNTIF(TransTable[Fund Name], 'Fund Analysis'!$D$6), VLOOKUP( $D$6, InvestTable[], MATCH( "Expected Valuation", InvestTable[#Headers], 0), FALSE), ""), ""))</f>
        <v/>
      </c>
      <c r="G233" s="13" t="str">
        <f>IFERROR(IF(C232-1 = COUNTIF(TransTable[Fund Name], 'Fund Analysis'!$D$6), XIRR($F$11:F233, $D$11:D233), ""), "")</f>
        <v/>
      </c>
      <c r="H233" s="13" t="str">
        <f>IFERROR(IF(C232-1 = COUNTIF(TransTable[Fund Name], 'Fund Analysis'!$D$6), MIRR($F$11:F233, 0, VLOOKUP($D$6, InvestTable[], 10, FALSE)), ""), "")</f>
        <v/>
      </c>
      <c r="I233" s="23" t="str">
        <f t="shared" si="8"/>
        <v/>
      </c>
    </row>
    <row r="234" spans="2:9" x14ac:dyDescent="0.2">
      <c r="B234" s="22"/>
      <c r="C234" s="20" t="str">
        <f t="shared" si="9"/>
        <v/>
      </c>
      <c r="D234" s="10" t="str" cm="1">
        <f t="array" ref="D234">IFERROR(INDEX(TransTable[Date], SMALL( IF( 'Fund Analysis'!$D$6 = TransTable[Fund Name], ROW( TransTable[Fund Name]) - ROW( 'Transaction List'!$B$10) + 1), 'Fund Analysis'!C233)), IFERROR(IF( C233-1 = COUNTIF(TransTable[Fund Name], 'Fund Analysis'!$D$6), MAX( IF( TransTable[Fund Name] = 'Fund Analysis'!$D$6, TransTable[Date])), ""), ""))</f>
        <v/>
      </c>
      <c r="E234" s="11" t="str" cm="1">
        <f t="array" ref="E234">IFERROR(INDEX(TransTable[Transaction Type], SMALL( IF( 'Fund Analysis'!$D$6 = TransTable[Fund Name], ROW( TransTable[Fund Name]) - ROW( 'Transaction List'!$B$10) + 1), C233)), IFERROR(IF( C233-1 = COUNTIF(TransTable[Fund Name], 'Fund Analysis'!$D$6), "Current Value", ""), ""))</f>
        <v/>
      </c>
      <c r="F234" s="12" t="str" cm="1">
        <f t="array" ref="F234">IFERROR(IF(E234 = "Valuation", 0, INDEX(TransTable[Amount], SMALL( IF( 'Fund Analysis'!$D$6 = TransTable[Fund Name], ROW( TransTable[Fund Name]) - ROW( 'Transaction List'!$B$10) + 1), C233))), IFERROR(IF( C233-1 = COUNTIF(TransTable[Fund Name], 'Fund Analysis'!$D$6), VLOOKUP( $D$6, InvestTable[], MATCH( "Expected Valuation", InvestTable[#Headers], 0), FALSE), ""), ""))</f>
        <v/>
      </c>
      <c r="G234" s="13" t="str">
        <f>IFERROR(IF(C233-1 = COUNTIF(TransTable[Fund Name], 'Fund Analysis'!$D$6), XIRR($F$11:F234, $D$11:D234), ""), "")</f>
        <v/>
      </c>
      <c r="H234" s="13" t="str">
        <f>IFERROR(IF(C233-1 = COUNTIF(TransTable[Fund Name], 'Fund Analysis'!$D$6), MIRR($F$11:F234, 0, VLOOKUP($D$6, InvestTable[], 10, FALSE)), ""), "")</f>
        <v/>
      </c>
      <c r="I234" s="23" t="str">
        <f t="shared" si="8"/>
        <v/>
      </c>
    </row>
    <row r="235" spans="2:9" x14ac:dyDescent="0.2">
      <c r="B235" s="22"/>
      <c r="C235" s="20" t="str">
        <f t="shared" si="9"/>
        <v/>
      </c>
      <c r="D235" s="10" t="str" cm="1">
        <f t="array" ref="D235">IFERROR(INDEX(TransTable[Date], SMALL( IF( 'Fund Analysis'!$D$6 = TransTable[Fund Name], ROW( TransTable[Fund Name]) - ROW( 'Transaction List'!$B$10) + 1), 'Fund Analysis'!C234)), IFERROR(IF( C234-1 = COUNTIF(TransTable[Fund Name], 'Fund Analysis'!$D$6), MAX( IF( TransTable[Fund Name] = 'Fund Analysis'!$D$6, TransTable[Date])), ""), ""))</f>
        <v/>
      </c>
      <c r="E235" s="11" t="str" cm="1">
        <f t="array" ref="E235">IFERROR(INDEX(TransTable[Transaction Type], SMALL( IF( 'Fund Analysis'!$D$6 = TransTable[Fund Name], ROW( TransTable[Fund Name]) - ROW( 'Transaction List'!$B$10) + 1), C234)), IFERROR(IF( C234-1 = COUNTIF(TransTable[Fund Name], 'Fund Analysis'!$D$6), "Current Value", ""), ""))</f>
        <v/>
      </c>
      <c r="F235" s="12" t="str" cm="1">
        <f t="array" ref="F235">IFERROR(IF(E235 = "Valuation", 0, INDEX(TransTable[Amount], SMALL( IF( 'Fund Analysis'!$D$6 = TransTable[Fund Name], ROW( TransTable[Fund Name]) - ROW( 'Transaction List'!$B$10) + 1), C234))), IFERROR(IF( C234-1 = COUNTIF(TransTable[Fund Name], 'Fund Analysis'!$D$6), VLOOKUP( $D$6, InvestTable[], MATCH( "Expected Valuation", InvestTable[#Headers], 0), FALSE), ""), ""))</f>
        <v/>
      </c>
      <c r="G235" s="13" t="str">
        <f>IFERROR(IF(C234-1 = COUNTIF(TransTable[Fund Name], 'Fund Analysis'!$D$6), XIRR($F$11:F235, $D$11:D235), ""), "")</f>
        <v/>
      </c>
      <c r="H235" s="13" t="str">
        <f>IFERROR(IF(C234-1 = COUNTIF(TransTable[Fund Name], 'Fund Analysis'!$D$6), MIRR($F$11:F235, 0, VLOOKUP($D$6, InvestTable[], 10, FALSE)), ""), "")</f>
        <v/>
      </c>
      <c r="I235" s="23" t="str">
        <f t="shared" si="8"/>
        <v/>
      </c>
    </row>
    <row r="236" spans="2:9" x14ac:dyDescent="0.2">
      <c r="B236" s="22"/>
      <c r="C236" s="20" t="str">
        <f t="shared" si="9"/>
        <v/>
      </c>
      <c r="D236" s="10" t="str" cm="1">
        <f t="array" ref="D236">IFERROR(INDEX(TransTable[Date], SMALL( IF( 'Fund Analysis'!$D$6 = TransTable[Fund Name], ROW( TransTable[Fund Name]) - ROW( 'Transaction List'!$B$10) + 1), 'Fund Analysis'!C235)), IFERROR(IF( C235-1 = COUNTIF(TransTable[Fund Name], 'Fund Analysis'!$D$6), MAX( IF( TransTable[Fund Name] = 'Fund Analysis'!$D$6, TransTable[Date])), ""), ""))</f>
        <v/>
      </c>
      <c r="E236" s="11" t="str" cm="1">
        <f t="array" ref="E236">IFERROR(INDEX(TransTable[Transaction Type], SMALL( IF( 'Fund Analysis'!$D$6 = TransTable[Fund Name], ROW( TransTable[Fund Name]) - ROW( 'Transaction List'!$B$10) + 1), C235)), IFERROR(IF( C235-1 = COUNTIF(TransTable[Fund Name], 'Fund Analysis'!$D$6), "Current Value", ""), ""))</f>
        <v/>
      </c>
      <c r="F236" s="12" t="str" cm="1">
        <f t="array" ref="F236">IFERROR(IF(E236 = "Valuation", 0, INDEX(TransTable[Amount], SMALL( IF( 'Fund Analysis'!$D$6 = TransTable[Fund Name], ROW( TransTable[Fund Name]) - ROW( 'Transaction List'!$B$10) + 1), C235))), IFERROR(IF( C235-1 = COUNTIF(TransTable[Fund Name], 'Fund Analysis'!$D$6), VLOOKUP( $D$6, InvestTable[], MATCH( "Expected Valuation", InvestTable[#Headers], 0), FALSE), ""), ""))</f>
        <v/>
      </c>
      <c r="G236" s="13" t="str">
        <f>IFERROR(IF(C235-1 = COUNTIF(TransTable[Fund Name], 'Fund Analysis'!$D$6), XIRR($F$11:F236, $D$11:D236), ""), "")</f>
        <v/>
      </c>
      <c r="H236" s="13" t="str">
        <f>IFERROR(IF(C235-1 = COUNTIF(TransTable[Fund Name], 'Fund Analysis'!$D$6), MIRR($F$11:F236, 0, VLOOKUP($D$6, InvestTable[], 10, FALSE)), ""), "")</f>
        <v/>
      </c>
      <c r="I236" s="23" t="str">
        <f t="shared" si="8"/>
        <v/>
      </c>
    </row>
    <row r="237" spans="2:9" x14ac:dyDescent="0.2">
      <c r="B237" s="22"/>
      <c r="C237" s="20" t="str">
        <f t="shared" si="9"/>
        <v/>
      </c>
      <c r="D237" s="10" t="str" cm="1">
        <f t="array" ref="D237">IFERROR(INDEX(TransTable[Date], SMALL( IF( 'Fund Analysis'!$D$6 = TransTable[Fund Name], ROW( TransTable[Fund Name]) - ROW( 'Transaction List'!$B$10) + 1), 'Fund Analysis'!C236)), IFERROR(IF( C236-1 = COUNTIF(TransTable[Fund Name], 'Fund Analysis'!$D$6), MAX( IF( TransTable[Fund Name] = 'Fund Analysis'!$D$6, TransTable[Date])), ""), ""))</f>
        <v/>
      </c>
      <c r="E237" s="11" t="str" cm="1">
        <f t="array" ref="E237">IFERROR(INDEX(TransTable[Transaction Type], SMALL( IF( 'Fund Analysis'!$D$6 = TransTable[Fund Name], ROW( TransTable[Fund Name]) - ROW( 'Transaction List'!$B$10) + 1), C236)), IFERROR(IF( C236-1 = COUNTIF(TransTable[Fund Name], 'Fund Analysis'!$D$6), "Current Value", ""), ""))</f>
        <v/>
      </c>
      <c r="F237" s="12" t="str" cm="1">
        <f t="array" ref="F237">IFERROR(IF(E237 = "Valuation", 0, INDEX(TransTable[Amount], SMALL( IF( 'Fund Analysis'!$D$6 = TransTable[Fund Name], ROW( TransTable[Fund Name]) - ROW( 'Transaction List'!$B$10) + 1), C236))), IFERROR(IF( C236-1 = COUNTIF(TransTable[Fund Name], 'Fund Analysis'!$D$6), VLOOKUP( $D$6, InvestTable[], MATCH( "Expected Valuation", InvestTable[#Headers], 0), FALSE), ""), ""))</f>
        <v/>
      </c>
      <c r="G237" s="13" t="str">
        <f>IFERROR(IF(C236-1 = COUNTIF(TransTable[Fund Name], 'Fund Analysis'!$D$6), XIRR($F$11:F237, $D$11:D237), ""), "")</f>
        <v/>
      </c>
      <c r="H237" s="13" t="str">
        <f>IFERROR(IF(C236-1 = COUNTIF(TransTable[Fund Name], 'Fund Analysis'!$D$6), MIRR($F$11:F237, 0, VLOOKUP($D$6, InvestTable[], 10, FALSE)), ""), "")</f>
        <v/>
      </c>
      <c r="I237" s="23" t="str">
        <f t="shared" si="8"/>
        <v/>
      </c>
    </row>
    <row r="238" spans="2:9" x14ac:dyDescent="0.2">
      <c r="B238" s="22"/>
      <c r="C238" s="20" t="str">
        <f t="shared" si="9"/>
        <v/>
      </c>
      <c r="D238" s="10" t="str" cm="1">
        <f t="array" ref="D238">IFERROR(INDEX(TransTable[Date], SMALL( IF( 'Fund Analysis'!$D$6 = TransTable[Fund Name], ROW( TransTable[Fund Name]) - ROW( 'Transaction List'!$B$10) + 1), 'Fund Analysis'!C237)), IFERROR(IF( C237-1 = COUNTIF(TransTable[Fund Name], 'Fund Analysis'!$D$6), MAX( IF( TransTable[Fund Name] = 'Fund Analysis'!$D$6, TransTable[Date])), ""), ""))</f>
        <v/>
      </c>
      <c r="E238" s="11" t="str" cm="1">
        <f t="array" ref="E238">IFERROR(INDEX(TransTable[Transaction Type], SMALL( IF( 'Fund Analysis'!$D$6 = TransTable[Fund Name], ROW( TransTable[Fund Name]) - ROW( 'Transaction List'!$B$10) + 1), C237)), IFERROR(IF( C237-1 = COUNTIF(TransTable[Fund Name], 'Fund Analysis'!$D$6), "Current Value", ""), ""))</f>
        <v/>
      </c>
      <c r="F238" s="12" t="str" cm="1">
        <f t="array" ref="F238">IFERROR(IF(E238 = "Valuation", 0, INDEX(TransTable[Amount], SMALL( IF( 'Fund Analysis'!$D$6 = TransTable[Fund Name], ROW( TransTable[Fund Name]) - ROW( 'Transaction List'!$B$10) + 1), C237))), IFERROR(IF( C237-1 = COUNTIF(TransTable[Fund Name], 'Fund Analysis'!$D$6), VLOOKUP( $D$6, InvestTable[], MATCH( "Expected Valuation", InvestTable[#Headers], 0), FALSE), ""), ""))</f>
        <v/>
      </c>
      <c r="G238" s="13" t="str">
        <f>IFERROR(IF(C237-1 = COUNTIF(TransTable[Fund Name], 'Fund Analysis'!$D$6), XIRR($F$11:F238, $D$11:D238), ""), "")</f>
        <v/>
      </c>
      <c r="H238" s="13" t="str">
        <f>IFERROR(IF(C237-1 = COUNTIF(TransTable[Fund Name], 'Fund Analysis'!$D$6), MIRR($F$11:F238, 0, VLOOKUP($D$6, InvestTable[], 10, FALSE)), ""), "")</f>
        <v/>
      </c>
      <c r="I238" s="23" t="str">
        <f t="shared" si="8"/>
        <v/>
      </c>
    </row>
    <row r="239" spans="2:9" x14ac:dyDescent="0.2">
      <c r="B239" s="22"/>
      <c r="C239" s="20" t="str">
        <f t="shared" si="9"/>
        <v/>
      </c>
      <c r="D239" s="10" t="str" cm="1">
        <f t="array" ref="D239">IFERROR(INDEX(TransTable[Date], SMALL( IF( 'Fund Analysis'!$D$6 = TransTable[Fund Name], ROW( TransTable[Fund Name]) - ROW( 'Transaction List'!$B$10) + 1), 'Fund Analysis'!C238)), IFERROR(IF( C238-1 = COUNTIF(TransTable[Fund Name], 'Fund Analysis'!$D$6), MAX( IF( TransTable[Fund Name] = 'Fund Analysis'!$D$6, TransTable[Date])), ""), ""))</f>
        <v/>
      </c>
      <c r="E239" s="11" t="str" cm="1">
        <f t="array" ref="E239">IFERROR(INDEX(TransTable[Transaction Type], SMALL( IF( 'Fund Analysis'!$D$6 = TransTable[Fund Name], ROW( TransTable[Fund Name]) - ROW( 'Transaction List'!$B$10) + 1), C238)), IFERROR(IF( C238-1 = COUNTIF(TransTable[Fund Name], 'Fund Analysis'!$D$6), "Current Value", ""), ""))</f>
        <v/>
      </c>
      <c r="F239" s="12" t="str" cm="1">
        <f t="array" ref="F239">IFERROR(IF(E239 = "Valuation", 0, INDEX(TransTable[Amount], SMALL( IF( 'Fund Analysis'!$D$6 = TransTable[Fund Name], ROW( TransTable[Fund Name]) - ROW( 'Transaction List'!$B$10) + 1), C238))), IFERROR(IF( C238-1 = COUNTIF(TransTable[Fund Name], 'Fund Analysis'!$D$6), VLOOKUP( $D$6, InvestTable[], MATCH( "Expected Valuation", InvestTable[#Headers], 0), FALSE), ""), ""))</f>
        <v/>
      </c>
      <c r="G239" s="13" t="str">
        <f>IFERROR(IF(C238-1 = COUNTIF(TransTable[Fund Name], 'Fund Analysis'!$D$6), XIRR($F$11:F239, $D$11:D239), ""), "")</f>
        <v/>
      </c>
      <c r="H239" s="13" t="str">
        <f>IFERROR(IF(C238-1 = COUNTIF(TransTable[Fund Name], 'Fund Analysis'!$D$6), MIRR($F$11:F239, 0, VLOOKUP($D$6, InvestTable[], 10, FALSE)), ""), "")</f>
        <v/>
      </c>
      <c r="I239" s="23" t="str">
        <f t="shared" si="8"/>
        <v/>
      </c>
    </row>
    <row r="240" spans="2:9" x14ac:dyDescent="0.2">
      <c r="B240" s="22"/>
      <c r="C240" s="20" t="str">
        <f t="shared" si="9"/>
        <v/>
      </c>
      <c r="D240" s="10" t="str" cm="1">
        <f t="array" ref="D240">IFERROR(INDEX(TransTable[Date], SMALL( IF( 'Fund Analysis'!$D$6 = TransTable[Fund Name], ROW( TransTable[Fund Name]) - ROW( 'Transaction List'!$B$10) + 1), 'Fund Analysis'!C239)), IFERROR(IF( C239-1 = COUNTIF(TransTable[Fund Name], 'Fund Analysis'!$D$6), MAX( IF( TransTable[Fund Name] = 'Fund Analysis'!$D$6, TransTable[Date])), ""), ""))</f>
        <v/>
      </c>
      <c r="E240" s="11" t="str" cm="1">
        <f t="array" ref="E240">IFERROR(INDEX(TransTable[Transaction Type], SMALL( IF( 'Fund Analysis'!$D$6 = TransTable[Fund Name], ROW( TransTable[Fund Name]) - ROW( 'Transaction List'!$B$10) + 1), C239)), IFERROR(IF( C239-1 = COUNTIF(TransTable[Fund Name], 'Fund Analysis'!$D$6), "Current Value", ""), ""))</f>
        <v/>
      </c>
      <c r="F240" s="12" t="str" cm="1">
        <f t="array" ref="F240">IFERROR(IF(E240 = "Valuation", 0, INDEX(TransTable[Amount], SMALL( IF( 'Fund Analysis'!$D$6 = TransTable[Fund Name], ROW( TransTable[Fund Name]) - ROW( 'Transaction List'!$B$10) + 1), C239))), IFERROR(IF( C239-1 = COUNTIF(TransTable[Fund Name], 'Fund Analysis'!$D$6), VLOOKUP( $D$6, InvestTable[], MATCH( "Expected Valuation", InvestTable[#Headers], 0), FALSE), ""), ""))</f>
        <v/>
      </c>
      <c r="G240" s="13" t="str">
        <f>IFERROR(IF(C239-1 = COUNTIF(TransTable[Fund Name], 'Fund Analysis'!$D$6), XIRR($F$11:F240, $D$11:D240), ""), "")</f>
        <v/>
      </c>
      <c r="H240" s="13" t="str">
        <f>IFERROR(IF(C239-1 = COUNTIF(TransTable[Fund Name], 'Fund Analysis'!$D$6), MIRR($F$11:F240, 0, VLOOKUP($D$6, InvestTable[], 10, FALSE)), ""), "")</f>
        <v/>
      </c>
      <c r="I240" s="23" t="str">
        <f t="shared" si="8"/>
        <v/>
      </c>
    </row>
    <row r="241" spans="2:9" x14ac:dyDescent="0.2">
      <c r="B241" s="22"/>
      <c r="C241" s="20" t="str">
        <f t="shared" si="9"/>
        <v/>
      </c>
      <c r="D241" s="10" t="str" cm="1">
        <f t="array" ref="D241">IFERROR(INDEX(TransTable[Date], SMALL( IF( 'Fund Analysis'!$D$6 = TransTable[Fund Name], ROW( TransTable[Fund Name]) - ROW( 'Transaction List'!$B$10) + 1), 'Fund Analysis'!C240)), IFERROR(IF( C240-1 = COUNTIF(TransTable[Fund Name], 'Fund Analysis'!$D$6), MAX( IF( TransTable[Fund Name] = 'Fund Analysis'!$D$6, TransTable[Date])), ""), ""))</f>
        <v/>
      </c>
      <c r="E241" s="11" t="str" cm="1">
        <f t="array" ref="E241">IFERROR(INDEX(TransTable[Transaction Type], SMALL( IF( 'Fund Analysis'!$D$6 = TransTable[Fund Name], ROW( TransTable[Fund Name]) - ROW( 'Transaction List'!$B$10) + 1), C240)), IFERROR(IF( C240-1 = COUNTIF(TransTable[Fund Name], 'Fund Analysis'!$D$6), "Current Value", ""), ""))</f>
        <v/>
      </c>
      <c r="F241" s="12" t="str" cm="1">
        <f t="array" ref="F241">IFERROR(IF(E241 = "Valuation", 0, INDEX(TransTable[Amount], SMALL( IF( 'Fund Analysis'!$D$6 = TransTable[Fund Name], ROW( TransTable[Fund Name]) - ROW( 'Transaction List'!$B$10) + 1), C240))), IFERROR(IF( C240-1 = COUNTIF(TransTable[Fund Name], 'Fund Analysis'!$D$6), VLOOKUP( $D$6, InvestTable[], MATCH( "Expected Valuation", InvestTable[#Headers], 0), FALSE), ""), ""))</f>
        <v/>
      </c>
      <c r="G241" s="13" t="str">
        <f>IFERROR(IF(C240-1 = COUNTIF(TransTable[Fund Name], 'Fund Analysis'!$D$6), XIRR($F$11:F241, $D$11:D241), ""), "")</f>
        <v/>
      </c>
      <c r="H241" s="13" t="str">
        <f>IFERROR(IF(C240-1 = COUNTIF(TransTable[Fund Name], 'Fund Analysis'!$D$6), MIRR($F$11:F241, 0, VLOOKUP($D$6, InvestTable[], 10, FALSE)), ""), "")</f>
        <v/>
      </c>
      <c r="I241" s="23" t="str">
        <f t="shared" si="8"/>
        <v/>
      </c>
    </row>
    <row r="242" spans="2:9" x14ac:dyDescent="0.2">
      <c r="B242" s="22"/>
      <c r="C242" s="20" t="str">
        <f t="shared" si="9"/>
        <v/>
      </c>
      <c r="D242" s="10" t="str" cm="1">
        <f t="array" ref="D242">IFERROR(INDEX(TransTable[Date], SMALL( IF( 'Fund Analysis'!$D$6 = TransTable[Fund Name], ROW( TransTable[Fund Name]) - ROW( 'Transaction List'!$B$10) + 1), 'Fund Analysis'!C241)), IFERROR(IF( C241-1 = COUNTIF(TransTable[Fund Name], 'Fund Analysis'!$D$6), MAX( IF( TransTable[Fund Name] = 'Fund Analysis'!$D$6, TransTable[Date])), ""), ""))</f>
        <v/>
      </c>
      <c r="E242" s="11" t="str" cm="1">
        <f t="array" ref="E242">IFERROR(INDEX(TransTable[Transaction Type], SMALL( IF( 'Fund Analysis'!$D$6 = TransTable[Fund Name], ROW( TransTable[Fund Name]) - ROW( 'Transaction List'!$B$10) + 1), C241)), IFERROR(IF( C241-1 = COUNTIF(TransTable[Fund Name], 'Fund Analysis'!$D$6), "Current Value", ""), ""))</f>
        <v/>
      </c>
      <c r="F242" s="12" t="str" cm="1">
        <f t="array" ref="F242">IFERROR(IF(E242 = "Valuation", 0, INDEX(TransTable[Amount], SMALL( IF( 'Fund Analysis'!$D$6 = TransTable[Fund Name], ROW( TransTable[Fund Name]) - ROW( 'Transaction List'!$B$10) + 1), C241))), IFERROR(IF( C241-1 = COUNTIF(TransTable[Fund Name], 'Fund Analysis'!$D$6), VLOOKUP( $D$6, InvestTable[], MATCH( "Expected Valuation", InvestTable[#Headers], 0), FALSE), ""), ""))</f>
        <v/>
      </c>
      <c r="G242" s="13" t="str">
        <f>IFERROR(IF(C241-1 = COUNTIF(TransTable[Fund Name], 'Fund Analysis'!$D$6), XIRR($F$11:F242, $D$11:D242), ""), "")</f>
        <v/>
      </c>
      <c r="H242" s="13" t="str">
        <f>IFERROR(IF(C241-1 = COUNTIF(TransTable[Fund Name], 'Fund Analysis'!$D$6), MIRR($F$11:F242, 0, VLOOKUP($D$6, InvestTable[], 10, FALSE)), ""), "")</f>
        <v/>
      </c>
      <c r="I242" s="23" t="str">
        <f t="shared" si="8"/>
        <v/>
      </c>
    </row>
    <row r="243" spans="2:9" x14ac:dyDescent="0.2">
      <c r="B243" s="22"/>
      <c r="C243" s="20" t="str">
        <f t="shared" si="9"/>
        <v/>
      </c>
      <c r="D243" s="10" t="str" cm="1">
        <f t="array" ref="D243">IFERROR(INDEX(TransTable[Date], SMALL( IF( 'Fund Analysis'!$D$6 = TransTable[Fund Name], ROW( TransTable[Fund Name]) - ROW( 'Transaction List'!$B$10) + 1), 'Fund Analysis'!C242)), IFERROR(IF( C242-1 = COUNTIF(TransTable[Fund Name], 'Fund Analysis'!$D$6), MAX( IF( TransTable[Fund Name] = 'Fund Analysis'!$D$6, TransTable[Date])), ""), ""))</f>
        <v/>
      </c>
      <c r="E243" s="11" t="str" cm="1">
        <f t="array" ref="E243">IFERROR(INDEX(TransTable[Transaction Type], SMALL( IF( 'Fund Analysis'!$D$6 = TransTable[Fund Name], ROW( TransTable[Fund Name]) - ROW( 'Transaction List'!$B$10) + 1), C242)), IFERROR(IF( C242-1 = COUNTIF(TransTable[Fund Name], 'Fund Analysis'!$D$6), "Current Value", ""), ""))</f>
        <v/>
      </c>
      <c r="F243" s="12" t="str" cm="1">
        <f t="array" ref="F243">IFERROR(IF(E243 = "Valuation", 0, INDEX(TransTable[Amount], SMALL( IF( 'Fund Analysis'!$D$6 = TransTable[Fund Name], ROW( TransTable[Fund Name]) - ROW( 'Transaction List'!$B$10) + 1), C242))), IFERROR(IF( C242-1 = COUNTIF(TransTable[Fund Name], 'Fund Analysis'!$D$6), VLOOKUP( $D$6, InvestTable[], MATCH( "Expected Valuation", InvestTable[#Headers], 0), FALSE), ""), ""))</f>
        <v/>
      </c>
      <c r="G243" s="13" t="str">
        <f>IFERROR(IF(C242-1 = COUNTIF(TransTable[Fund Name], 'Fund Analysis'!$D$6), XIRR($F$11:F243, $D$11:D243), ""), "")</f>
        <v/>
      </c>
      <c r="H243" s="13" t="str">
        <f>IFERROR(IF(C242-1 = COUNTIF(TransTable[Fund Name], 'Fund Analysis'!$D$6), MIRR($F$11:F243, 0, VLOOKUP($D$6, InvestTable[], 10, FALSE)), ""), "")</f>
        <v/>
      </c>
      <c r="I243" s="23" t="str">
        <f t="shared" si="8"/>
        <v/>
      </c>
    </row>
    <row r="244" spans="2:9" x14ac:dyDescent="0.2">
      <c r="B244" s="22"/>
      <c r="C244" s="20" t="str">
        <f t="shared" si="9"/>
        <v/>
      </c>
      <c r="D244" s="10" t="str" cm="1">
        <f t="array" ref="D244">IFERROR(INDEX(TransTable[Date], SMALL( IF( 'Fund Analysis'!$D$6 = TransTable[Fund Name], ROW( TransTable[Fund Name]) - ROW( 'Transaction List'!$B$10) + 1), 'Fund Analysis'!C243)), IFERROR(IF( C243-1 = COUNTIF(TransTable[Fund Name], 'Fund Analysis'!$D$6), MAX( IF( TransTable[Fund Name] = 'Fund Analysis'!$D$6, TransTable[Date])), ""), ""))</f>
        <v/>
      </c>
      <c r="E244" s="11" t="str" cm="1">
        <f t="array" ref="E244">IFERROR(INDEX(TransTable[Transaction Type], SMALL( IF( 'Fund Analysis'!$D$6 = TransTable[Fund Name], ROW( TransTable[Fund Name]) - ROW( 'Transaction List'!$B$10) + 1), C243)), IFERROR(IF( C243-1 = COUNTIF(TransTable[Fund Name], 'Fund Analysis'!$D$6), "Current Value", ""), ""))</f>
        <v/>
      </c>
      <c r="F244" s="12" t="str" cm="1">
        <f t="array" ref="F244">IFERROR(IF(E244 = "Valuation", 0, INDEX(TransTable[Amount], SMALL( IF( 'Fund Analysis'!$D$6 = TransTable[Fund Name], ROW( TransTable[Fund Name]) - ROW( 'Transaction List'!$B$10) + 1), C243))), IFERROR(IF( C243-1 = COUNTIF(TransTable[Fund Name], 'Fund Analysis'!$D$6), VLOOKUP( $D$6, InvestTable[], MATCH( "Expected Valuation", InvestTable[#Headers], 0), FALSE), ""), ""))</f>
        <v/>
      </c>
      <c r="G244" s="13" t="str">
        <f>IFERROR(IF(C243-1 = COUNTIF(TransTable[Fund Name], 'Fund Analysis'!$D$6), XIRR($F$11:F244, $D$11:D244), ""), "")</f>
        <v/>
      </c>
      <c r="H244" s="13" t="str">
        <f>IFERROR(IF(C243-1 = COUNTIF(TransTable[Fund Name], 'Fund Analysis'!$D$6), MIRR($F$11:F244, 0, VLOOKUP($D$6, InvestTable[], 10, FALSE)), ""), "")</f>
        <v/>
      </c>
      <c r="I244" s="23" t="str">
        <f t="shared" si="8"/>
        <v/>
      </c>
    </row>
    <row r="245" spans="2:9" x14ac:dyDescent="0.2">
      <c r="B245" s="22"/>
      <c r="C245" s="20" t="str">
        <f t="shared" si="9"/>
        <v/>
      </c>
      <c r="D245" s="10" t="str" cm="1">
        <f t="array" ref="D245">IFERROR(INDEX(TransTable[Date], SMALL( IF( 'Fund Analysis'!$D$6 = TransTable[Fund Name], ROW( TransTable[Fund Name]) - ROW( 'Transaction List'!$B$10) + 1), 'Fund Analysis'!C244)), IFERROR(IF( C244-1 = COUNTIF(TransTable[Fund Name], 'Fund Analysis'!$D$6), MAX( IF( TransTable[Fund Name] = 'Fund Analysis'!$D$6, TransTable[Date])), ""), ""))</f>
        <v/>
      </c>
      <c r="E245" s="11" t="str" cm="1">
        <f t="array" ref="E245">IFERROR(INDEX(TransTable[Transaction Type], SMALL( IF( 'Fund Analysis'!$D$6 = TransTable[Fund Name], ROW( TransTable[Fund Name]) - ROW( 'Transaction List'!$B$10) + 1), C244)), IFERROR(IF( C244-1 = COUNTIF(TransTable[Fund Name], 'Fund Analysis'!$D$6), "Current Value", ""), ""))</f>
        <v/>
      </c>
      <c r="F245" s="12" t="str" cm="1">
        <f t="array" ref="F245">IFERROR(IF(E245 = "Valuation", 0, INDEX(TransTable[Amount], SMALL( IF( 'Fund Analysis'!$D$6 = TransTable[Fund Name], ROW( TransTable[Fund Name]) - ROW( 'Transaction List'!$B$10) + 1), C244))), IFERROR(IF( C244-1 = COUNTIF(TransTable[Fund Name], 'Fund Analysis'!$D$6), VLOOKUP( $D$6, InvestTable[], MATCH( "Expected Valuation", InvestTable[#Headers], 0), FALSE), ""), ""))</f>
        <v/>
      </c>
      <c r="G245" s="13" t="str">
        <f>IFERROR(IF(C244-1 = COUNTIF(TransTable[Fund Name], 'Fund Analysis'!$D$6), XIRR($F$11:F245, $D$11:D245), ""), "")</f>
        <v/>
      </c>
      <c r="H245" s="13" t="str">
        <f>IFERROR(IF(C244-1 = COUNTIF(TransTable[Fund Name], 'Fund Analysis'!$D$6), MIRR($F$11:F245, 0, VLOOKUP($D$6, InvestTable[], 10, FALSE)), ""), "")</f>
        <v/>
      </c>
      <c r="I245" s="23" t="str">
        <f t="shared" si="8"/>
        <v/>
      </c>
    </row>
    <row r="246" spans="2:9" x14ac:dyDescent="0.2">
      <c r="B246" s="22"/>
      <c r="C246" s="20" t="str">
        <f t="shared" si="9"/>
        <v/>
      </c>
      <c r="D246" s="10" t="str" cm="1">
        <f t="array" ref="D246">IFERROR(INDEX(TransTable[Date], SMALL( IF( 'Fund Analysis'!$D$6 = TransTable[Fund Name], ROW( TransTable[Fund Name]) - ROW( 'Transaction List'!$B$10) + 1), 'Fund Analysis'!C245)), IFERROR(IF( C245-1 = COUNTIF(TransTable[Fund Name], 'Fund Analysis'!$D$6), MAX( IF( TransTable[Fund Name] = 'Fund Analysis'!$D$6, TransTable[Date])), ""), ""))</f>
        <v/>
      </c>
      <c r="E246" s="11" t="str" cm="1">
        <f t="array" ref="E246">IFERROR(INDEX(TransTable[Transaction Type], SMALL( IF( 'Fund Analysis'!$D$6 = TransTable[Fund Name], ROW( TransTable[Fund Name]) - ROW( 'Transaction List'!$B$10) + 1), C245)), IFERROR(IF( C245-1 = COUNTIF(TransTable[Fund Name], 'Fund Analysis'!$D$6), "Current Value", ""), ""))</f>
        <v/>
      </c>
      <c r="F246" s="12" t="str" cm="1">
        <f t="array" ref="F246">IFERROR(IF(E246 = "Valuation", 0, INDEX(TransTable[Amount], SMALL( IF( 'Fund Analysis'!$D$6 = TransTable[Fund Name], ROW( TransTable[Fund Name]) - ROW( 'Transaction List'!$B$10) + 1), C245))), IFERROR(IF( C245-1 = COUNTIF(TransTable[Fund Name], 'Fund Analysis'!$D$6), VLOOKUP( $D$6, InvestTable[], MATCH( "Expected Valuation", InvestTable[#Headers], 0), FALSE), ""), ""))</f>
        <v/>
      </c>
      <c r="G246" s="13" t="str">
        <f>IFERROR(IF(C245-1 = COUNTIF(TransTable[Fund Name], 'Fund Analysis'!$D$6), XIRR($F$11:F246, $D$11:D246), ""), "")</f>
        <v/>
      </c>
      <c r="H246" s="13" t="str">
        <f>IFERROR(IF(C245-1 = COUNTIF(TransTable[Fund Name], 'Fund Analysis'!$D$6), MIRR($F$11:F246, 0, VLOOKUP($D$6, InvestTable[], 10, FALSE)), ""), "")</f>
        <v/>
      </c>
      <c r="I246" s="23" t="str">
        <f t="shared" si="8"/>
        <v/>
      </c>
    </row>
    <row r="247" spans="2:9" x14ac:dyDescent="0.2">
      <c r="B247" s="22"/>
      <c r="C247" s="20" t="str">
        <f t="shared" si="9"/>
        <v/>
      </c>
      <c r="D247" s="10" t="str" cm="1">
        <f t="array" ref="D247">IFERROR(INDEX(TransTable[Date], SMALL( IF( 'Fund Analysis'!$D$6 = TransTable[Fund Name], ROW( TransTable[Fund Name]) - ROW( 'Transaction List'!$B$10) + 1), 'Fund Analysis'!C246)), IFERROR(IF( C246-1 = COUNTIF(TransTable[Fund Name], 'Fund Analysis'!$D$6), MAX( IF( TransTable[Fund Name] = 'Fund Analysis'!$D$6, TransTable[Date])), ""), ""))</f>
        <v/>
      </c>
      <c r="E247" s="11" t="str" cm="1">
        <f t="array" ref="E247">IFERROR(INDEX(TransTable[Transaction Type], SMALL( IF( 'Fund Analysis'!$D$6 = TransTable[Fund Name], ROW( TransTable[Fund Name]) - ROW( 'Transaction List'!$B$10) + 1), C246)), IFERROR(IF( C246-1 = COUNTIF(TransTable[Fund Name], 'Fund Analysis'!$D$6), "Current Value", ""), ""))</f>
        <v/>
      </c>
      <c r="F247" s="12" t="str" cm="1">
        <f t="array" ref="F247">IFERROR(IF(E247 = "Valuation", 0, INDEX(TransTable[Amount], SMALL( IF( 'Fund Analysis'!$D$6 = TransTable[Fund Name], ROW( TransTable[Fund Name]) - ROW( 'Transaction List'!$B$10) + 1), C246))), IFERROR(IF( C246-1 = COUNTIF(TransTable[Fund Name], 'Fund Analysis'!$D$6), VLOOKUP( $D$6, InvestTable[], MATCH( "Expected Valuation", InvestTable[#Headers], 0), FALSE), ""), ""))</f>
        <v/>
      </c>
      <c r="G247" s="13" t="str">
        <f>IFERROR(IF(C246-1 = COUNTIF(TransTable[Fund Name], 'Fund Analysis'!$D$6), XIRR($F$11:F247, $D$11:D247), ""), "")</f>
        <v/>
      </c>
      <c r="H247" s="13" t="str">
        <f>IFERROR(IF(C246-1 = COUNTIF(TransTable[Fund Name], 'Fund Analysis'!$D$6), MIRR($F$11:F247, 0, VLOOKUP($D$6, InvestTable[], 10, FALSE)), ""), "")</f>
        <v/>
      </c>
      <c r="I247" s="23" t="str">
        <f t="shared" si="8"/>
        <v/>
      </c>
    </row>
    <row r="248" spans="2:9" x14ac:dyDescent="0.2">
      <c r="B248" s="22"/>
      <c r="C248" s="20" t="str">
        <f t="shared" si="9"/>
        <v/>
      </c>
      <c r="D248" s="10" t="str" cm="1">
        <f t="array" ref="D248">IFERROR(INDEX(TransTable[Date], SMALL( IF( 'Fund Analysis'!$D$6 = TransTable[Fund Name], ROW( TransTable[Fund Name]) - ROW( 'Transaction List'!$B$10) + 1), 'Fund Analysis'!C247)), IFERROR(IF( C247-1 = COUNTIF(TransTable[Fund Name], 'Fund Analysis'!$D$6), MAX( IF( TransTable[Fund Name] = 'Fund Analysis'!$D$6, TransTable[Date])), ""), ""))</f>
        <v/>
      </c>
      <c r="E248" s="11" t="str" cm="1">
        <f t="array" ref="E248">IFERROR(INDEX(TransTable[Transaction Type], SMALL( IF( 'Fund Analysis'!$D$6 = TransTable[Fund Name], ROW( TransTable[Fund Name]) - ROW( 'Transaction List'!$B$10) + 1), C247)), IFERROR(IF( C247-1 = COUNTIF(TransTable[Fund Name], 'Fund Analysis'!$D$6), "Current Value", ""), ""))</f>
        <v/>
      </c>
      <c r="F248" s="12" t="str" cm="1">
        <f t="array" ref="F248">IFERROR(IF(E248 = "Valuation", 0, INDEX(TransTable[Amount], SMALL( IF( 'Fund Analysis'!$D$6 = TransTable[Fund Name], ROW( TransTable[Fund Name]) - ROW( 'Transaction List'!$B$10) + 1), C247))), IFERROR(IF( C247-1 = COUNTIF(TransTable[Fund Name], 'Fund Analysis'!$D$6), VLOOKUP( $D$6, InvestTable[], MATCH( "Expected Valuation", InvestTable[#Headers], 0), FALSE), ""), ""))</f>
        <v/>
      </c>
      <c r="G248" s="13" t="str">
        <f>IFERROR(IF(C247-1 = COUNTIF(TransTable[Fund Name], 'Fund Analysis'!$D$6), XIRR($F$11:F248, $D$11:D248), ""), "")</f>
        <v/>
      </c>
      <c r="H248" s="13" t="str">
        <f>IFERROR(IF(C247-1 = COUNTIF(TransTable[Fund Name], 'Fund Analysis'!$D$6), MIRR($F$11:F248, 0, VLOOKUP($D$6, InvestTable[], 10, FALSE)), ""), "")</f>
        <v/>
      </c>
      <c r="I248" s="23" t="str">
        <f t="shared" si="8"/>
        <v/>
      </c>
    </row>
    <row r="249" spans="2:9" x14ac:dyDescent="0.2">
      <c r="B249" s="22"/>
      <c r="C249" s="20" t="str">
        <f t="shared" si="9"/>
        <v/>
      </c>
      <c r="D249" s="10" t="str" cm="1">
        <f t="array" ref="D249">IFERROR(INDEX(TransTable[Date], SMALL( IF( 'Fund Analysis'!$D$6 = TransTable[Fund Name], ROW( TransTable[Fund Name]) - ROW( 'Transaction List'!$B$10) + 1), 'Fund Analysis'!C248)), IFERROR(IF( C248-1 = COUNTIF(TransTable[Fund Name], 'Fund Analysis'!$D$6), MAX( IF( TransTable[Fund Name] = 'Fund Analysis'!$D$6, TransTable[Date])), ""), ""))</f>
        <v/>
      </c>
      <c r="E249" s="11" t="str" cm="1">
        <f t="array" ref="E249">IFERROR(INDEX(TransTable[Transaction Type], SMALL( IF( 'Fund Analysis'!$D$6 = TransTable[Fund Name], ROW( TransTable[Fund Name]) - ROW( 'Transaction List'!$B$10) + 1), C248)), IFERROR(IF( C248-1 = COUNTIF(TransTable[Fund Name], 'Fund Analysis'!$D$6), "Current Value", ""), ""))</f>
        <v/>
      </c>
      <c r="F249" s="12" t="str" cm="1">
        <f t="array" ref="F249">IFERROR(IF(E249 = "Valuation", 0, INDEX(TransTable[Amount], SMALL( IF( 'Fund Analysis'!$D$6 = TransTable[Fund Name], ROW( TransTable[Fund Name]) - ROW( 'Transaction List'!$B$10) + 1), C248))), IFERROR(IF( C248-1 = COUNTIF(TransTable[Fund Name], 'Fund Analysis'!$D$6), VLOOKUP( $D$6, InvestTable[], MATCH( "Expected Valuation", InvestTable[#Headers], 0), FALSE), ""), ""))</f>
        <v/>
      </c>
      <c r="G249" s="13" t="str">
        <f>IFERROR(IF(C248-1 = COUNTIF(TransTable[Fund Name], 'Fund Analysis'!$D$6), XIRR($F$11:F249, $D$11:D249), ""), "")</f>
        <v/>
      </c>
      <c r="H249" s="13" t="str">
        <f>IFERROR(IF(C248-1 = COUNTIF(TransTable[Fund Name], 'Fund Analysis'!$D$6), MIRR($F$11:F249, 0, VLOOKUP($D$6, InvestTable[], 10, FALSE)), ""), "")</f>
        <v/>
      </c>
      <c r="I249" s="23" t="str">
        <f t="shared" si="8"/>
        <v/>
      </c>
    </row>
    <row r="250" spans="2:9" x14ac:dyDescent="0.2">
      <c r="B250" s="22"/>
      <c r="C250" s="20" t="str">
        <f t="shared" si="9"/>
        <v/>
      </c>
      <c r="D250" s="10" t="str" cm="1">
        <f t="array" ref="D250">IFERROR(INDEX(TransTable[Date], SMALL( IF( 'Fund Analysis'!$D$6 = TransTable[Fund Name], ROW( TransTable[Fund Name]) - ROW( 'Transaction List'!$B$10) + 1), 'Fund Analysis'!C249)), IFERROR(IF( C249-1 = COUNTIF(TransTable[Fund Name], 'Fund Analysis'!$D$6), MAX( IF( TransTable[Fund Name] = 'Fund Analysis'!$D$6, TransTable[Date])), ""), ""))</f>
        <v/>
      </c>
      <c r="E250" s="11" t="str" cm="1">
        <f t="array" ref="E250">IFERROR(INDEX(TransTable[Transaction Type], SMALL( IF( 'Fund Analysis'!$D$6 = TransTable[Fund Name], ROW( TransTable[Fund Name]) - ROW( 'Transaction List'!$B$10) + 1), C249)), IFERROR(IF( C249-1 = COUNTIF(TransTable[Fund Name], 'Fund Analysis'!$D$6), "Current Value", ""), ""))</f>
        <v/>
      </c>
      <c r="F250" s="12" t="str" cm="1">
        <f t="array" ref="F250">IFERROR(IF(E250 = "Valuation", 0, INDEX(TransTable[Amount], SMALL( IF( 'Fund Analysis'!$D$6 = TransTable[Fund Name], ROW( TransTable[Fund Name]) - ROW( 'Transaction List'!$B$10) + 1), C249))), IFERROR(IF( C249-1 = COUNTIF(TransTable[Fund Name], 'Fund Analysis'!$D$6), VLOOKUP( $D$6, InvestTable[], MATCH( "Expected Valuation", InvestTable[#Headers], 0), FALSE), ""), ""))</f>
        <v/>
      </c>
      <c r="G250" s="13" t="str">
        <f>IFERROR(IF(C249-1 = COUNTIF(TransTable[Fund Name], 'Fund Analysis'!$D$6), XIRR($F$11:F250, $D$11:D250), ""), "")</f>
        <v/>
      </c>
      <c r="H250" s="13" t="str">
        <f>IFERROR(IF(C249-1 = COUNTIF(TransTable[Fund Name], 'Fund Analysis'!$D$6), MIRR($F$11:F250, 0, VLOOKUP($D$6, InvestTable[], 10, FALSE)), ""), "")</f>
        <v/>
      </c>
      <c r="I250" s="23" t="str">
        <f t="shared" si="8"/>
        <v/>
      </c>
    </row>
    <row r="251" spans="2:9" x14ac:dyDescent="0.2">
      <c r="B251" s="22"/>
      <c r="C251" s="20" t="str">
        <f t="shared" si="9"/>
        <v/>
      </c>
      <c r="D251" s="10" t="str" cm="1">
        <f t="array" ref="D251">IFERROR(INDEX(TransTable[Date], SMALL( IF( 'Fund Analysis'!$D$6 = TransTable[Fund Name], ROW( TransTable[Fund Name]) - ROW( 'Transaction List'!$B$10) + 1), 'Fund Analysis'!C250)), IFERROR(IF( C250-1 = COUNTIF(TransTable[Fund Name], 'Fund Analysis'!$D$6), MAX( IF( TransTable[Fund Name] = 'Fund Analysis'!$D$6, TransTable[Date])), ""), ""))</f>
        <v/>
      </c>
      <c r="E251" s="11" t="str" cm="1">
        <f t="array" ref="E251">IFERROR(INDEX(TransTable[Transaction Type], SMALL( IF( 'Fund Analysis'!$D$6 = TransTable[Fund Name], ROW( TransTable[Fund Name]) - ROW( 'Transaction List'!$B$10) + 1), C250)), IFERROR(IF( C250-1 = COUNTIF(TransTable[Fund Name], 'Fund Analysis'!$D$6), "Current Value", ""), ""))</f>
        <v/>
      </c>
      <c r="F251" s="12" t="str" cm="1">
        <f t="array" ref="F251">IFERROR(IF(E251 = "Valuation", 0, INDEX(TransTable[Amount], SMALL( IF( 'Fund Analysis'!$D$6 = TransTable[Fund Name], ROW( TransTable[Fund Name]) - ROW( 'Transaction List'!$B$10) + 1), C250))), IFERROR(IF( C250-1 = COUNTIF(TransTable[Fund Name], 'Fund Analysis'!$D$6), VLOOKUP( $D$6, InvestTable[], MATCH( "Expected Valuation", InvestTable[#Headers], 0), FALSE), ""), ""))</f>
        <v/>
      </c>
      <c r="G251" s="13" t="str">
        <f>IFERROR(IF(C250-1 = COUNTIF(TransTable[Fund Name], 'Fund Analysis'!$D$6), XIRR($F$11:F251, $D$11:D251), ""), "")</f>
        <v/>
      </c>
      <c r="H251" s="13" t="str">
        <f>IFERROR(IF(C250-1 = COUNTIF(TransTable[Fund Name], 'Fund Analysis'!$D$6), MIRR($F$11:F251, 0, VLOOKUP($D$6, InvestTable[], 10, FALSE)), ""), "")</f>
        <v/>
      </c>
      <c r="I251" s="23" t="str">
        <f t="shared" si="8"/>
        <v/>
      </c>
    </row>
    <row r="252" spans="2:9" x14ac:dyDescent="0.2">
      <c r="B252" s="22"/>
      <c r="C252" s="20" t="str">
        <f t="shared" si="9"/>
        <v/>
      </c>
      <c r="D252" s="10" t="str" cm="1">
        <f t="array" ref="D252">IFERROR(INDEX(TransTable[Date], SMALL( IF( 'Fund Analysis'!$D$6 = TransTable[Fund Name], ROW( TransTable[Fund Name]) - ROW( 'Transaction List'!$B$10) + 1), 'Fund Analysis'!C251)), IFERROR(IF( C251-1 = COUNTIF(TransTable[Fund Name], 'Fund Analysis'!$D$6), MAX( IF( TransTable[Fund Name] = 'Fund Analysis'!$D$6, TransTable[Date])), ""), ""))</f>
        <v/>
      </c>
      <c r="E252" s="11" t="str" cm="1">
        <f t="array" ref="E252">IFERROR(INDEX(TransTable[Transaction Type], SMALL( IF( 'Fund Analysis'!$D$6 = TransTable[Fund Name], ROW( TransTable[Fund Name]) - ROW( 'Transaction List'!$B$10) + 1), C251)), IFERROR(IF( C251-1 = COUNTIF(TransTable[Fund Name], 'Fund Analysis'!$D$6), "Current Value", ""), ""))</f>
        <v/>
      </c>
      <c r="F252" s="12" t="str" cm="1">
        <f t="array" ref="F252">IFERROR(IF(E252 = "Valuation", 0, INDEX(TransTable[Amount], SMALL( IF( 'Fund Analysis'!$D$6 = TransTable[Fund Name], ROW( TransTable[Fund Name]) - ROW( 'Transaction List'!$B$10) + 1), C251))), IFERROR(IF( C251-1 = COUNTIF(TransTable[Fund Name], 'Fund Analysis'!$D$6), VLOOKUP( $D$6, InvestTable[], MATCH( "Expected Valuation", InvestTable[#Headers], 0), FALSE), ""), ""))</f>
        <v/>
      </c>
      <c r="G252" s="13" t="str">
        <f>IFERROR(IF(C251-1 = COUNTIF(TransTable[Fund Name], 'Fund Analysis'!$D$6), XIRR($F$11:F252, $D$11:D252), ""), "")</f>
        <v/>
      </c>
      <c r="H252" s="13" t="str">
        <f>IFERROR(IF(C251-1 = COUNTIF(TransTable[Fund Name], 'Fund Analysis'!$D$6), MIRR($F$11:F252, 0, VLOOKUP($D$6, InvestTable[], 10, FALSE)), ""), "")</f>
        <v/>
      </c>
      <c r="I252" s="23" t="str">
        <f t="shared" si="8"/>
        <v/>
      </c>
    </row>
    <row r="253" spans="2:9" x14ac:dyDescent="0.2">
      <c r="B253" s="22"/>
      <c r="C253" s="20" t="str">
        <f t="shared" si="9"/>
        <v/>
      </c>
      <c r="D253" s="10" t="str" cm="1">
        <f t="array" ref="D253">IFERROR(INDEX(TransTable[Date], SMALL( IF( 'Fund Analysis'!$D$6 = TransTable[Fund Name], ROW( TransTable[Fund Name]) - ROW( 'Transaction List'!$B$10) + 1), 'Fund Analysis'!C252)), IFERROR(IF( C252-1 = COUNTIF(TransTable[Fund Name], 'Fund Analysis'!$D$6), MAX( IF( TransTable[Fund Name] = 'Fund Analysis'!$D$6, TransTable[Date])), ""), ""))</f>
        <v/>
      </c>
      <c r="E253" s="11" t="str" cm="1">
        <f t="array" ref="E253">IFERROR(INDEX(TransTable[Transaction Type], SMALL( IF( 'Fund Analysis'!$D$6 = TransTable[Fund Name], ROW( TransTable[Fund Name]) - ROW( 'Transaction List'!$B$10) + 1), C252)), IFERROR(IF( C252-1 = COUNTIF(TransTable[Fund Name], 'Fund Analysis'!$D$6), "Current Value", ""), ""))</f>
        <v/>
      </c>
      <c r="F253" s="12" t="str" cm="1">
        <f t="array" ref="F253">IFERROR(IF(E253 = "Valuation", 0, INDEX(TransTable[Amount], SMALL( IF( 'Fund Analysis'!$D$6 = TransTable[Fund Name], ROW( TransTable[Fund Name]) - ROW( 'Transaction List'!$B$10) + 1), C252))), IFERROR(IF( C252-1 = COUNTIF(TransTable[Fund Name], 'Fund Analysis'!$D$6), VLOOKUP( $D$6, InvestTable[], MATCH( "Expected Valuation", InvestTable[#Headers], 0), FALSE), ""), ""))</f>
        <v/>
      </c>
      <c r="G253" s="13" t="str">
        <f>IFERROR(IF(C252-1 = COUNTIF(TransTable[Fund Name], 'Fund Analysis'!$D$6), XIRR($F$11:F253, $D$11:D253), ""), "")</f>
        <v/>
      </c>
      <c r="H253" s="13" t="str">
        <f>IFERROR(IF(C252-1 = COUNTIF(TransTable[Fund Name], 'Fund Analysis'!$D$6), MIRR($F$11:F253, 0, VLOOKUP($D$6, InvestTable[], 10, FALSE)), ""), "")</f>
        <v/>
      </c>
      <c r="I253" s="23" t="str">
        <f t="shared" si="8"/>
        <v/>
      </c>
    </row>
    <row r="254" spans="2:9" x14ac:dyDescent="0.2">
      <c r="B254" s="22"/>
      <c r="C254" s="20" t="str">
        <f t="shared" si="9"/>
        <v/>
      </c>
      <c r="D254" s="10" t="str" cm="1">
        <f t="array" ref="D254">IFERROR(INDEX(TransTable[Date], SMALL( IF( 'Fund Analysis'!$D$6 = TransTable[Fund Name], ROW( TransTable[Fund Name]) - ROW( 'Transaction List'!$B$10) + 1), 'Fund Analysis'!C253)), IFERROR(IF( C253-1 = COUNTIF(TransTable[Fund Name], 'Fund Analysis'!$D$6), MAX( IF( TransTable[Fund Name] = 'Fund Analysis'!$D$6, TransTable[Date])), ""), ""))</f>
        <v/>
      </c>
      <c r="E254" s="11" t="str" cm="1">
        <f t="array" ref="E254">IFERROR(INDEX(TransTable[Transaction Type], SMALL( IF( 'Fund Analysis'!$D$6 = TransTable[Fund Name], ROW( TransTable[Fund Name]) - ROW( 'Transaction List'!$B$10) + 1), C253)), IFERROR(IF( C253-1 = COUNTIF(TransTable[Fund Name], 'Fund Analysis'!$D$6), "Current Value", ""), ""))</f>
        <v/>
      </c>
      <c r="F254" s="12" t="str" cm="1">
        <f t="array" ref="F254">IFERROR(IF(E254 = "Valuation", 0, INDEX(TransTable[Amount], SMALL( IF( 'Fund Analysis'!$D$6 = TransTable[Fund Name], ROW( TransTable[Fund Name]) - ROW( 'Transaction List'!$B$10) + 1), C253))), IFERROR(IF( C253-1 = COUNTIF(TransTable[Fund Name], 'Fund Analysis'!$D$6), VLOOKUP( $D$6, InvestTable[], MATCH( "Expected Valuation", InvestTable[#Headers], 0), FALSE), ""), ""))</f>
        <v/>
      </c>
      <c r="G254" s="13" t="str">
        <f>IFERROR(IF(C253-1 = COUNTIF(TransTable[Fund Name], 'Fund Analysis'!$D$6), XIRR($F$11:F254, $D$11:D254), ""), "")</f>
        <v/>
      </c>
      <c r="H254" s="13" t="str">
        <f>IFERROR(IF(C253-1 = COUNTIF(TransTable[Fund Name], 'Fund Analysis'!$D$6), MIRR($F$11:F254, 0, VLOOKUP($D$6, InvestTable[], 10, FALSE)), ""), "")</f>
        <v/>
      </c>
      <c r="I254" s="23" t="str">
        <f t="shared" si="8"/>
        <v/>
      </c>
    </row>
    <row r="255" spans="2:9" x14ac:dyDescent="0.2">
      <c r="B255" s="22"/>
      <c r="C255" s="20" t="str">
        <f t="shared" si="9"/>
        <v/>
      </c>
      <c r="D255" s="10" t="str" cm="1">
        <f t="array" ref="D255">IFERROR(INDEX(TransTable[Date], SMALL( IF( 'Fund Analysis'!$D$6 = TransTable[Fund Name], ROW( TransTable[Fund Name]) - ROW( 'Transaction List'!$B$10) + 1), 'Fund Analysis'!C254)), IFERROR(IF( C254-1 = COUNTIF(TransTable[Fund Name], 'Fund Analysis'!$D$6), MAX( IF( TransTable[Fund Name] = 'Fund Analysis'!$D$6, TransTable[Date])), ""), ""))</f>
        <v/>
      </c>
      <c r="E255" s="11" t="str" cm="1">
        <f t="array" ref="E255">IFERROR(INDEX(TransTable[Transaction Type], SMALL( IF( 'Fund Analysis'!$D$6 = TransTable[Fund Name], ROW( TransTable[Fund Name]) - ROW( 'Transaction List'!$B$10) + 1), C254)), IFERROR(IF( C254-1 = COUNTIF(TransTable[Fund Name], 'Fund Analysis'!$D$6), "Current Value", ""), ""))</f>
        <v/>
      </c>
      <c r="F255" s="12" t="str" cm="1">
        <f t="array" ref="F255">IFERROR(IF(E255 = "Valuation", 0, INDEX(TransTable[Amount], SMALL( IF( 'Fund Analysis'!$D$6 = TransTable[Fund Name], ROW( TransTable[Fund Name]) - ROW( 'Transaction List'!$B$10) + 1), C254))), IFERROR(IF( C254-1 = COUNTIF(TransTable[Fund Name], 'Fund Analysis'!$D$6), VLOOKUP( $D$6, InvestTable[], MATCH( "Expected Valuation", InvestTable[#Headers], 0), FALSE), ""), ""))</f>
        <v/>
      </c>
      <c r="G255" s="13" t="str">
        <f>IFERROR(IF(C254-1 = COUNTIF(TransTable[Fund Name], 'Fund Analysis'!$D$6), XIRR($F$11:F255, $D$11:D255), ""), "")</f>
        <v/>
      </c>
      <c r="H255" s="13" t="str">
        <f>IFERROR(IF(C254-1 = COUNTIF(TransTable[Fund Name], 'Fund Analysis'!$D$6), MIRR($F$11:F255, 0, VLOOKUP($D$6, InvestTable[], 10, FALSE)), ""), "")</f>
        <v/>
      </c>
      <c r="I255" s="23" t="str">
        <f t="shared" si="8"/>
        <v/>
      </c>
    </row>
    <row r="256" spans="2:9" x14ac:dyDescent="0.2">
      <c r="B256" s="22"/>
      <c r="C256" s="20" t="str">
        <f t="shared" si="9"/>
        <v/>
      </c>
      <c r="D256" s="10" t="str" cm="1">
        <f t="array" ref="D256">IFERROR(INDEX(TransTable[Date], SMALL( IF( 'Fund Analysis'!$D$6 = TransTable[Fund Name], ROW( TransTable[Fund Name]) - ROW( 'Transaction List'!$B$10) + 1), 'Fund Analysis'!C255)), IFERROR(IF( C255-1 = COUNTIF(TransTable[Fund Name], 'Fund Analysis'!$D$6), MAX( IF( TransTable[Fund Name] = 'Fund Analysis'!$D$6, TransTable[Date])), ""), ""))</f>
        <v/>
      </c>
      <c r="E256" s="11" t="str" cm="1">
        <f t="array" ref="E256">IFERROR(INDEX(TransTable[Transaction Type], SMALL( IF( 'Fund Analysis'!$D$6 = TransTable[Fund Name], ROW( TransTable[Fund Name]) - ROW( 'Transaction List'!$B$10) + 1), C255)), IFERROR(IF( C255-1 = COUNTIF(TransTable[Fund Name], 'Fund Analysis'!$D$6), "Current Value", ""), ""))</f>
        <v/>
      </c>
      <c r="F256" s="12" t="str" cm="1">
        <f t="array" ref="F256">IFERROR(IF(E256 = "Valuation", 0, INDEX(TransTable[Amount], SMALL( IF( 'Fund Analysis'!$D$6 = TransTable[Fund Name], ROW( TransTable[Fund Name]) - ROW( 'Transaction List'!$B$10) + 1), C255))), IFERROR(IF( C255-1 = COUNTIF(TransTable[Fund Name], 'Fund Analysis'!$D$6), VLOOKUP( $D$6, InvestTable[], MATCH( "Expected Valuation", InvestTable[#Headers], 0), FALSE), ""), ""))</f>
        <v/>
      </c>
      <c r="G256" s="13" t="str">
        <f>IFERROR(IF(C255-1 = COUNTIF(TransTable[Fund Name], 'Fund Analysis'!$D$6), XIRR($F$11:F256, $D$11:D256), ""), "")</f>
        <v/>
      </c>
      <c r="H256" s="13" t="str">
        <f>IFERROR(IF(C255-1 = COUNTIF(TransTable[Fund Name], 'Fund Analysis'!$D$6), MIRR($F$11:F256, 0, VLOOKUP($D$6, InvestTable[], 10, FALSE)), ""), "")</f>
        <v/>
      </c>
      <c r="I256" s="23" t="str">
        <f t="shared" si="8"/>
        <v/>
      </c>
    </row>
    <row r="257" spans="2:9" x14ac:dyDescent="0.2">
      <c r="B257" s="22"/>
      <c r="C257" s="20" t="str">
        <f t="shared" si="9"/>
        <v/>
      </c>
      <c r="D257" s="10" t="str" cm="1">
        <f t="array" ref="D257">IFERROR(INDEX(TransTable[Date], SMALL( IF( 'Fund Analysis'!$D$6 = TransTable[Fund Name], ROW( TransTable[Fund Name]) - ROW( 'Transaction List'!$B$10) + 1), 'Fund Analysis'!C256)), IFERROR(IF( C256-1 = COUNTIF(TransTable[Fund Name], 'Fund Analysis'!$D$6), MAX( IF( TransTable[Fund Name] = 'Fund Analysis'!$D$6, TransTable[Date])), ""), ""))</f>
        <v/>
      </c>
      <c r="E257" s="11" t="str" cm="1">
        <f t="array" ref="E257">IFERROR(INDEX(TransTable[Transaction Type], SMALL( IF( 'Fund Analysis'!$D$6 = TransTable[Fund Name], ROW( TransTable[Fund Name]) - ROW( 'Transaction List'!$B$10) + 1), C256)), IFERROR(IF( C256-1 = COUNTIF(TransTable[Fund Name], 'Fund Analysis'!$D$6), "Current Value", ""), ""))</f>
        <v/>
      </c>
      <c r="F257" s="12" t="str" cm="1">
        <f t="array" ref="F257">IFERROR(IF(E257 = "Valuation", 0, INDEX(TransTable[Amount], SMALL( IF( 'Fund Analysis'!$D$6 = TransTable[Fund Name], ROW( TransTable[Fund Name]) - ROW( 'Transaction List'!$B$10) + 1), C256))), IFERROR(IF( C256-1 = COUNTIF(TransTable[Fund Name], 'Fund Analysis'!$D$6), VLOOKUP( $D$6, InvestTable[], MATCH( "Expected Valuation", InvestTable[#Headers], 0), FALSE), ""), ""))</f>
        <v/>
      </c>
      <c r="G257" s="13" t="str">
        <f>IFERROR(IF(C256-1 = COUNTIF(TransTable[Fund Name], 'Fund Analysis'!$D$6), XIRR($F$11:F257, $D$11:D257), ""), "")</f>
        <v/>
      </c>
      <c r="H257" s="13" t="str">
        <f>IFERROR(IF(C256-1 = COUNTIF(TransTable[Fund Name], 'Fund Analysis'!$D$6), MIRR($F$11:F257, 0, VLOOKUP($D$6, InvestTable[], 10, FALSE)), ""), "")</f>
        <v/>
      </c>
      <c r="I257" s="23" t="str">
        <f t="shared" si="8"/>
        <v/>
      </c>
    </row>
    <row r="258" spans="2:9" x14ac:dyDescent="0.2">
      <c r="B258" s="22"/>
      <c r="C258" s="20" t="str">
        <f t="shared" si="9"/>
        <v/>
      </c>
      <c r="D258" s="10" t="str" cm="1">
        <f t="array" ref="D258">IFERROR(INDEX(TransTable[Date], SMALL( IF( 'Fund Analysis'!$D$6 = TransTable[Fund Name], ROW( TransTable[Fund Name]) - ROW( 'Transaction List'!$B$10) + 1), 'Fund Analysis'!C257)), IFERROR(IF( C257-1 = COUNTIF(TransTable[Fund Name], 'Fund Analysis'!$D$6), MAX( IF( TransTable[Fund Name] = 'Fund Analysis'!$D$6, TransTable[Date])), ""), ""))</f>
        <v/>
      </c>
      <c r="E258" s="11" t="str" cm="1">
        <f t="array" ref="E258">IFERROR(INDEX(TransTable[Transaction Type], SMALL( IF( 'Fund Analysis'!$D$6 = TransTable[Fund Name], ROW( TransTable[Fund Name]) - ROW( 'Transaction List'!$B$10) + 1), C257)), IFERROR(IF( C257-1 = COUNTIF(TransTable[Fund Name], 'Fund Analysis'!$D$6), "Current Value", ""), ""))</f>
        <v/>
      </c>
      <c r="F258" s="12" t="str" cm="1">
        <f t="array" ref="F258">IFERROR(IF(E258 = "Valuation", 0, INDEX(TransTable[Amount], SMALL( IF( 'Fund Analysis'!$D$6 = TransTable[Fund Name], ROW( TransTable[Fund Name]) - ROW( 'Transaction List'!$B$10) + 1), C257))), IFERROR(IF( C257-1 = COUNTIF(TransTable[Fund Name], 'Fund Analysis'!$D$6), VLOOKUP( $D$6, InvestTable[], MATCH( "Expected Valuation", InvestTable[#Headers], 0), FALSE), ""), ""))</f>
        <v/>
      </c>
      <c r="G258" s="13" t="str">
        <f>IFERROR(IF(C257-1 = COUNTIF(TransTable[Fund Name], 'Fund Analysis'!$D$6), XIRR($F$11:F258, $D$11:D258), ""), "")</f>
        <v/>
      </c>
      <c r="H258" s="13" t="str">
        <f>IFERROR(IF(C257-1 = COUNTIF(TransTable[Fund Name], 'Fund Analysis'!$D$6), MIRR($F$11:F258, 0, VLOOKUP($D$6, InvestTable[], 10, FALSE)), ""), "")</f>
        <v/>
      </c>
      <c r="I258" s="23" t="str">
        <f t="shared" si="8"/>
        <v/>
      </c>
    </row>
    <row r="259" spans="2:9" x14ac:dyDescent="0.2">
      <c r="B259" s="22"/>
      <c r="C259" s="20" t="str">
        <f t="shared" si="9"/>
        <v/>
      </c>
      <c r="D259" s="10" t="str" cm="1">
        <f t="array" ref="D259">IFERROR(INDEX(TransTable[Date], SMALL( IF( 'Fund Analysis'!$D$6 = TransTable[Fund Name], ROW( TransTable[Fund Name]) - ROW( 'Transaction List'!$B$10) + 1), 'Fund Analysis'!C258)), IFERROR(IF( C258-1 = COUNTIF(TransTable[Fund Name], 'Fund Analysis'!$D$6), MAX( IF( TransTable[Fund Name] = 'Fund Analysis'!$D$6, TransTable[Date])), ""), ""))</f>
        <v/>
      </c>
      <c r="E259" s="11" t="str" cm="1">
        <f t="array" ref="E259">IFERROR(INDEX(TransTable[Transaction Type], SMALL( IF( 'Fund Analysis'!$D$6 = TransTable[Fund Name], ROW( TransTable[Fund Name]) - ROW( 'Transaction List'!$B$10) + 1), C258)), IFERROR(IF( C258-1 = COUNTIF(TransTable[Fund Name], 'Fund Analysis'!$D$6), "Current Value", ""), ""))</f>
        <v/>
      </c>
      <c r="F259" s="12" t="str" cm="1">
        <f t="array" ref="F259">IFERROR(IF(E259 = "Valuation", 0, INDEX(TransTable[Amount], SMALL( IF( 'Fund Analysis'!$D$6 = TransTable[Fund Name], ROW( TransTable[Fund Name]) - ROW( 'Transaction List'!$B$10) + 1), C258))), IFERROR(IF( C258-1 = COUNTIF(TransTable[Fund Name], 'Fund Analysis'!$D$6), VLOOKUP( $D$6, InvestTable[], MATCH( "Expected Valuation", InvestTable[#Headers], 0), FALSE), ""), ""))</f>
        <v/>
      </c>
      <c r="G259" s="13" t="str">
        <f>IFERROR(IF(C258-1 = COUNTIF(TransTable[Fund Name], 'Fund Analysis'!$D$6), XIRR($F$11:F259, $D$11:D259), ""), "")</f>
        <v/>
      </c>
      <c r="H259" s="13" t="str">
        <f>IFERROR(IF(C258-1 = COUNTIF(TransTable[Fund Name], 'Fund Analysis'!$D$6), MIRR($F$11:F259, 0, VLOOKUP($D$6, InvestTable[], 10, FALSE)), ""), "")</f>
        <v/>
      </c>
      <c r="I259" s="23" t="str">
        <f t="shared" si="8"/>
        <v/>
      </c>
    </row>
    <row r="260" spans="2:9" x14ac:dyDescent="0.2">
      <c r="B260" s="22"/>
      <c r="C260" s="20" t="str">
        <f t="shared" si="9"/>
        <v/>
      </c>
      <c r="D260" s="10" t="str" cm="1">
        <f t="array" ref="D260">IFERROR(INDEX(TransTable[Date], SMALL( IF( 'Fund Analysis'!$D$6 = TransTable[Fund Name], ROW( TransTable[Fund Name]) - ROW( 'Transaction List'!$B$10) + 1), 'Fund Analysis'!C259)), IFERROR(IF( C259-1 = COUNTIF(TransTable[Fund Name], 'Fund Analysis'!$D$6), MAX( IF( TransTable[Fund Name] = 'Fund Analysis'!$D$6, TransTable[Date])), ""), ""))</f>
        <v/>
      </c>
      <c r="E260" s="11" t="str" cm="1">
        <f t="array" ref="E260">IFERROR(INDEX(TransTable[Transaction Type], SMALL( IF( 'Fund Analysis'!$D$6 = TransTable[Fund Name], ROW( TransTable[Fund Name]) - ROW( 'Transaction List'!$B$10) + 1), C259)), IFERROR(IF( C259-1 = COUNTIF(TransTable[Fund Name], 'Fund Analysis'!$D$6), "Current Value", ""), ""))</f>
        <v/>
      </c>
      <c r="F260" s="12" t="str" cm="1">
        <f t="array" ref="F260">IFERROR(IF(E260 = "Valuation", 0, INDEX(TransTable[Amount], SMALL( IF( 'Fund Analysis'!$D$6 = TransTable[Fund Name], ROW( TransTable[Fund Name]) - ROW( 'Transaction List'!$B$10) + 1), C259))), IFERROR(IF( C259-1 = COUNTIF(TransTable[Fund Name], 'Fund Analysis'!$D$6), VLOOKUP( $D$6, InvestTable[], MATCH( "Expected Valuation", InvestTable[#Headers], 0), FALSE), ""), ""))</f>
        <v/>
      </c>
      <c r="G260" s="13" t="str">
        <f>IFERROR(IF(C259-1 = COUNTIF(TransTable[Fund Name], 'Fund Analysis'!$D$6), XIRR($F$11:F260, $D$11:D260), ""), "")</f>
        <v/>
      </c>
      <c r="H260" s="13" t="str">
        <f>IFERROR(IF(C259-1 = COUNTIF(TransTable[Fund Name], 'Fund Analysis'!$D$6), MIRR($F$11:F260, 0, VLOOKUP($D$6, InvestTable[], 10, FALSE)), ""), "")</f>
        <v/>
      </c>
      <c r="I260" s="23" t="str">
        <f t="shared" si="8"/>
        <v/>
      </c>
    </row>
    <row r="261" spans="2:9" x14ac:dyDescent="0.2">
      <c r="B261" s="22"/>
      <c r="C261" s="20" t="str">
        <f t="shared" si="9"/>
        <v/>
      </c>
      <c r="D261" s="10" t="str" cm="1">
        <f t="array" ref="D261">IFERROR(INDEX(TransTable[Date], SMALL( IF( 'Fund Analysis'!$D$6 = TransTable[Fund Name], ROW( TransTable[Fund Name]) - ROW( 'Transaction List'!$B$10) + 1), 'Fund Analysis'!C260)), IFERROR(IF( C260-1 = COUNTIF(TransTable[Fund Name], 'Fund Analysis'!$D$6), MAX( IF( TransTable[Fund Name] = 'Fund Analysis'!$D$6, TransTable[Date])), ""), ""))</f>
        <v/>
      </c>
      <c r="E261" s="11" t="str" cm="1">
        <f t="array" ref="E261">IFERROR(INDEX(TransTable[Transaction Type], SMALL( IF( 'Fund Analysis'!$D$6 = TransTable[Fund Name], ROW( TransTable[Fund Name]) - ROW( 'Transaction List'!$B$10) + 1), C260)), IFERROR(IF( C260-1 = COUNTIF(TransTable[Fund Name], 'Fund Analysis'!$D$6), "Current Value", ""), ""))</f>
        <v/>
      </c>
      <c r="F261" s="12" t="str" cm="1">
        <f t="array" ref="F261">IFERROR(IF(E261 = "Valuation", 0, INDEX(TransTable[Amount], SMALL( IF( 'Fund Analysis'!$D$6 = TransTable[Fund Name], ROW( TransTable[Fund Name]) - ROW( 'Transaction List'!$B$10) + 1), C260))), IFERROR(IF( C260-1 = COUNTIF(TransTable[Fund Name], 'Fund Analysis'!$D$6), VLOOKUP( $D$6, InvestTable[], MATCH( "Expected Valuation", InvestTable[#Headers], 0), FALSE), ""), ""))</f>
        <v/>
      </c>
      <c r="G261" s="13" t="str">
        <f>IFERROR(IF(C260-1 = COUNTIF(TransTable[Fund Name], 'Fund Analysis'!$D$6), XIRR($F$11:F261, $D$11:D261), ""), "")</f>
        <v/>
      </c>
      <c r="H261" s="13" t="str">
        <f>IFERROR(IF(C260-1 = COUNTIF(TransTable[Fund Name], 'Fund Analysis'!$D$6), MIRR($F$11:F261, 0, VLOOKUP($D$6, InvestTable[], 10, FALSE)), ""), "")</f>
        <v/>
      </c>
      <c r="I261" s="23" t="str">
        <f t="shared" si="8"/>
        <v/>
      </c>
    </row>
    <row r="262" spans="2:9" x14ac:dyDescent="0.2">
      <c r="B262" s="22"/>
      <c r="C262" s="20" t="str">
        <f t="shared" si="9"/>
        <v/>
      </c>
      <c r="D262" s="10" t="str" cm="1">
        <f t="array" ref="D262">IFERROR(INDEX(TransTable[Date], SMALL( IF( 'Fund Analysis'!$D$6 = TransTable[Fund Name], ROW( TransTable[Fund Name]) - ROW( 'Transaction List'!$B$10) + 1), 'Fund Analysis'!C261)), IFERROR(IF( C261-1 = COUNTIF(TransTable[Fund Name], 'Fund Analysis'!$D$6), MAX( IF( TransTable[Fund Name] = 'Fund Analysis'!$D$6, TransTable[Date])), ""), ""))</f>
        <v/>
      </c>
      <c r="E262" s="11" t="str" cm="1">
        <f t="array" ref="E262">IFERROR(INDEX(TransTable[Transaction Type], SMALL( IF( 'Fund Analysis'!$D$6 = TransTable[Fund Name], ROW( TransTable[Fund Name]) - ROW( 'Transaction List'!$B$10) + 1), C261)), IFERROR(IF( C261-1 = COUNTIF(TransTable[Fund Name], 'Fund Analysis'!$D$6), "Current Value", ""), ""))</f>
        <v/>
      </c>
      <c r="F262" s="12" t="str" cm="1">
        <f t="array" ref="F262">IFERROR(IF(E262 = "Valuation", 0, INDEX(TransTable[Amount], SMALL( IF( 'Fund Analysis'!$D$6 = TransTable[Fund Name], ROW( TransTable[Fund Name]) - ROW( 'Transaction List'!$B$10) + 1), C261))), IFERROR(IF( C261-1 = COUNTIF(TransTable[Fund Name], 'Fund Analysis'!$D$6), VLOOKUP( $D$6, InvestTable[], MATCH( "Expected Valuation", InvestTable[#Headers], 0), FALSE), ""), ""))</f>
        <v/>
      </c>
      <c r="G262" s="13" t="str">
        <f>IFERROR(IF(C261-1 = COUNTIF(TransTable[Fund Name], 'Fund Analysis'!$D$6), XIRR($F$11:F262, $D$11:D262), ""), "")</f>
        <v/>
      </c>
      <c r="H262" s="13" t="str">
        <f>IFERROR(IF(C261-1 = COUNTIF(TransTable[Fund Name], 'Fund Analysis'!$D$6), MIRR($F$11:F262, 0, VLOOKUP($D$6, InvestTable[], 10, FALSE)), ""), "")</f>
        <v/>
      </c>
      <c r="I262" s="23" t="str">
        <f t="shared" si="8"/>
        <v/>
      </c>
    </row>
    <row r="263" spans="2:9" x14ac:dyDescent="0.2">
      <c r="B263" s="22"/>
      <c r="C263" s="20" t="str">
        <f t="shared" si="9"/>
        <v/>
      </c>
      <c r="D263" s="10" t="str" cm="1">
        <f t="array" ref="D263">IFERROR(INDEX(TransTable[Date], SMALL( IF( 'Fund Analysis'!$D$6 = TransTable[Fund Name], ROW( TransTable[Fund Name]) - ROW( 'Transaction List'!$B$10) + 1), 'Fund Analysis'!C262)), IFERROR(IF( C262-1 = COUNTIF(TransTable[Fund Name], 'Fund Analysis'!$D$6), MAX( IF( TransTable[Fund Name] = 'Fund Analysis'!$D$6, TransTable[Date])), ""), ""))</f>
        <v/>
      </c>
      <c r="E263" s="11" t="str" cm="1">
        <f t="array" ref="E263">IFERROR(INDEX(TransTable[Transaction Type], SMALL( IF( 'Fund Analysis'!$D$6 = TransTable[Fund Name], ROW( TransTable[Fund Name]) - ROW( 'Transaction List'!$B$10) + 1), C262)), IFERROR(IF( C262-1 = COUNTIF(TransTable[Fund Name], 'Fund Analysis'!$D$6), "Current Value", ""), ""))</f>
        <v/>
      </c>
      <c r="F263" s="12" t="str" cm="1">
        <f t="array" ref="F263">IFERROR(IF(E263 = "Valuation", 0, INDEX(TransTable[Amount], SMALL( IF( 'Fund Analysis'!$D$6 = TransTable[Fund Name], ROW( TransTable[Fund Name]) - ROW( 'Transaction List'!$B$10) + 1), C262))), IFERROR(IF( C262-1 = COUNTIF(TransTable[Fund Name], 'Fund Analysis'!$D$6), VLOOKUP( $D$6, InvestTable[], MATCH( "Expected Valuation", InvestTable[#Headers], 0), FALSE), ""), ""))</f>
        <v/>
      </c>
      <c r="G263" s="13" t="str">
        <f>IFERROR(IF(C262-1 = COUNTIF(TransTable[Fund Name], 'Fund Analysis'!$D$6), XIRR($F$11:F263, $D$11:D263), ""), "")</f>
        <v/>
      </c>
      <c r="H263" s="13" t="str">
        <f>IFERROR(IF(C262-1 = COUNTIF(TransTable[Fund Name], 'Fund Analysis'!$D$6), MIRR($F$11:F263, 0, VLOOKUP($D$6, InvestTable[], 10, FALSE)), ""), "")</f>
        <v/>
      </c>
      <c r="I263" s="23" t="str">
        <f t="shared" si="8"/>
        <v/>
      </c>
    </row>
    <row r="264" spans="2:9" x14ac:dyDescent="0.2">
      <c r="B264" s="22"/>
      <c r="C264" s="20" t="str">
        <f t="shared" si="9"/>
        <v/>
      </c>
      <c r="D264" s="10" t="str" cm="1">
        <f t="array" ref="D264">IFERROR(INDEX(TransTable[Date], SMALL( IF( 'Fund Analysis'!$D$6 = TransTable[Fund Name], ROW( TransTable[Fund Name]) - ROW( 'Transaction List'!$B$10) + 1), 'Fund Analysis'!C263)), IFERROR(IF( C263-1 = COUNTIF(TransTable[Fund Name], 'Fund Analysis'!$D$6), MAX( IF( TransTable[Fund Name] = 'Fund Analysis'!$D$6, TransTable[Date])), ""), ""))</f>
        <v/>
      </c>
      <c r="E264" s="11" t="str" cm="1">
        <f t="array" ref="E264">IFERROR(INDEX(TransTable[Transaction Type], SMALL( IF( 'Fund Analysis'!$D$6 = TransTable[Fund Name], ROW( TransTable[Fund Name]) - ROW( 'Transaction List'!$B$10) + 1), C263)), IFERROR(IF( C263-1 = COUNTIF(TransTable[Fund Name], 'Fund Analysis'!$D$6), "Current Value", ""), ""))</f>
        <v/>
      </c>
      <c r="F264" s="12" t="str" cm="1">
        <f t="array" ref="F264">IFERROR(IF(E264 = "Valuation", 0, INDEX(TransTable[Amount], SMALL( IF( 'Fund Analysis'!$D$6 = TransTable[Fund Name], ROW( TransTable[Fund Name]) - ROW( 'Transaction List'!$B$10) + 1), C263))), IFERROR(IF( C263-1 = COUNTIF(TransTable[Fund Name], 'Fund Analysis'!$D$6), VLOOKUP( $D$6, InvestTable[], MATCH( "Expected Valuation", InvestTable[#Headers], 0), FALSE), ""), ""))</f>
        <v/>
      </c>
      <c r="G264" s="13" t="str">
        <f>IFERROR(IF(C263-1 = COUNTIF(TransTable[Fund Name], 'Fund Analysis'!$D$6), XIRR($F$11:F264, $D$11:D264), ""), "")</f>
        <v/>
      </c>
      <c r="H264" s="13" t="str">
        <f>IFERROR(IF(C263-1 = COUNTIF(TransTable[Fund Name], 'Fund Analysis'!$D$6), MIRR($F$11:F264, 0, VLOOKUP($D$6, InvestTable[], 10, FALSE)), ""), "")</f>
        <v/>
      </c>
      <c r="I264" s="23" t="str">
        <f t="shared" si="8"/>
        <v/>
      </c>
    </row>
    <row r="265" spans="2:9" x14ac:dyDescent="0.2">
      <c r="B265" s="22"/>
      <c r="C265" s="20" t="str">
        <f t="shared" si="9"/>
        <v/>
      </c>
      <c r="D265" s="10" t="str" cm="1">
        <f t="array" ref="D265">IFERROR(INDEX(TransTable[Date], SMALL( IF( 'Fund Analysis'!$D$6 = TransTable[Fund Name], ROW( TransTable[Fund Name]) - ROW( 'Transaction List'!$B$10) + 1), 'Fund Analysis'!C264)), IFERROR(IF( C264-1 = COUNTIF(TransTable[Fund Name], 'Fund Analysis'!$D$6), MAX( IF( TransTable[Fund Name] = 'Fund Analysis'!$D$6, TransTable[Date])), ""), ""))</f>
        <v/>
      </c>
      <c r="E265" s="11" t="str" cm="1">
        <f t="array" ref="E265">IFERROR(INDEX(TransTable[Transaction Type], SMALL( IF( 'Fund Analysis'!$D$6 = TransTable[Fund Name], ROW( TransTable[Fund Name]) - ROW( 'Transaction List'!$B$10) + 1), C264)), IFERROR(IF( C264-1 = COUNTIF(TransTable[Fund Name], 'Fund Analysis'!$D$6), "Current Value", ""), ""))</f>
        <v/>
      </c>
      <c r="F265" s="12" t="str" cm="1">
        <f t="array" ref="F265">IFERROR(IF(E265 = "Valuation", 0, INDEX(TransTable[Amount], SMALL( IF( 'Fund Analysis'!$D$6 = TransTable[Fund Name], ROW( TransTable[Fund Name]) - ROW( 'Transaction List'!$B$10) + 1), C264))), IFERROR(IF( C264-1 = COUNTIF(TransTable[Fund Name], 'Fund Analysis'!$D$6), VLOOKUP( $D$6, InvestTable[], MATCH( "Expected Valuation", InvestTable[#Headers], 0), FALSE), ""), ""))</f>
        <v/>
      </c>
      <c r="G265" s="13" t="str">
        <f>IFERROR(IF(C264-1 = COUNTIF(TransTable[Fund Name], 'Fund Analysis'!$D$6), XIRR($F$11:F265, $D$11:D265), ""), "")</f>
        <v/>
      </c>
      <c r="H265" s="13" t="str">
        <f>IFERROR(IF(C264-1 = COUNTIF(TransTable[Fund Name], 'Fund Analysis'!$D$6), MIRR($F$11:F265, 0, VLOOKUP($D$6, InvestTable[], 10, FALSE)), ""), "")</f>
        <v/>
      </c>
      <c r="I265" s="23" t="str">
        <f t="shared" si="8"/>
        <v/>
      </c>
    </row>
    <row r="266" spans="2:9" x14ac:dyDescent="0.2">
      <c r="B266" s="22"/>
      <c r="C266" s="20" t="str">
        <f t="shared" si="9"/>
        <v/>
      </c>
      <c r="D266" s="10" t="str" cm="1">
        <f t="array" ref="D266">IFERROR(INDEX(TransTable[Date], SMALL( IF( 'Fund Analysis'!$D$6 = TransTable[Fund Name], ROW( TransTable[Fund Name]) - ROW( 'Transaction List'!$B$10) + 1), 'Fund Analysis'!C265)), IFERROR(IF( C265-1 = COUNTIF(TransTable[Fund Name], 'Fund Analysis'!$D$6), MAX( IF( TransTable[Fund Name] = 'Fund Analysis'!$D$6, TransTable[Date])), ""), ""))</f>
        <v/>
      </c>
      <c r="E266" s="11" t="str" cm="1">
        <f t="array" ref="E266">IFERROR(INDEX(TransTable[Transaction Type], SMALL( IF( 'Fund Analysis'!$D$6 = TransTable[Fund Name], ROW( TransTable[Fund Name]) - ROW( 'Transaction List'!$B$10) + 1), C265)), IFERROR(IF( C265-1 = COUNTIF(TransTable[Fund Name], 'Fund Analysis'!$D$6), "Current Value", ""), ""))</f>
        <v/>
      </c>
      <c r="F266" s="12" t="str" cm="1">
        <f t="array" ref="F266">IFERROR(IF(E266 = "Valuation", 0, INDEX(TransTable[Amount], SMALL( IF( 'Fund Analysis'!$D$6 = TransTable[Fund Name], ROW( TransTable[Fund Name]) - ROW( 'Transaction List'!$B$10) + 1), C265))), IFERROR(IF( C265-1 = COUNTIF(TransTable[Fund Name], 'Fund Analysis'!$D$6), VLOOKUP( $D$6, InvestTable[], MATCH( "Expected Valuation", InvestTable[#Headers], 0), FALSE), ""), ""))</f>
        <v/>
      </c>
      <c r="G266" s="13" t="str">
        <f>IFERROR(IF(C265-1 = COUNTIF(TransTable[Fund Name], 'Fund Analysis'!$D$6), XIRR($F$11:F266, $D$11:D266), ""), "")</f>
        <v/>
      </c>
      <c r="H266" s="13" t="str">
        <f>IFERROR(IF(C265-1 = COUNTIF(TransTable[Fund Name], 'Fund Analysis'!$D$6), MIRR($F$11:F266, 0, VLOOKUP($D$6, InvestTable[], 10, FALSE)), ""), "")</f>
        <v/>
      </c>
      <c r="I266" s="23" t="str">
        <f t="shared" si="8"/>
        <v/>
      </c>
    </row>
    <row r="267" spans="2:9" x14ac:dyDescent="0.2">
      <c r="B267" s="22"/>
      <c r="C267" s="20" t="str">
        <f t="shared" si="9"/>
        <v/>
      </c>
      <c r="D267" s="10" t="str" cm="1">
        <f t="array" ref="D267">IFERROR(INDEX(TransTable[Date], SMALL( IF( 'Fund Analysis'!$D$6 = TransTable[Fund Name], ROW( TransTable[Fund Name]) - ROW( 'Transaction List'!$B$10) + 1), 'Fund Analysis'!C266)), IFERROR(IF( C266-1 = COUNTIF(TransTable[Fund Name], 'Fund Analysis'!$D$6), MAX( IF( TransTable[Fund Name] = 'Fund Analysis'!$D$6, TransTable[Date])), ""), ""))</f>
        <v/>
      </c>
      <c r="E267" s="11" t="str" cm="1">
        <f t="array" ref="E267">IFERROR(INDEX(TransTable[Transaction Type], SMALL( IF( 'Fund Analysis'!$D$6 = TransTable[Fund Name], ROW( TransTable[Fund Name]) - ROW( 'Transaction List'!$B$10) + 1), C266)), IFERROR(IF( C266-1 = COUNTIF(TransTable[Fund Name], 'Fund Analysis'!$D$6), "Current Value", ""), ""))</f>
        <v/>
      </c>
      <c r="F267" s="12" t="str" cm="1">
        <f t="array" ref="F267">IFERROR(IF(E267 = "Valuation", 0, INDEX(TransTable[Amount], SMALL( IF( 'Fund Analysis'!$D$6 = TransTable[Fund Name], ROW( TransTable[Fund Name]) - ROW( 'Transaction List'!$B$10) + 1), C266))), IFERROR(IF( C266-1 = COUNTIF(TransTable[Fund Name], 'Fund Analysis'!$D$6), VLOOKUP( $D$6, InvestTable[], MATCH( "Expected Valuation", InvestTable[#Headers], 0), FALSE), ""), ""))</f>
        <v/>
      </c>
      <c r="G267" s="13" t="str">
        <f>IFERROR(IF(C266-1 = COUNTIF(TransTable[Fund Name], 'Fund Analysis'!$D$6), XIRR($F$11:F267, $D$11:D267), ""), "")</f>
        <v/>
      </c>
      <c r="H267" s="13" t="str">
        <f>IFERROR(IF(C266-1 = COUNTIF(TransTable[Fund Name], 'Fund Analysis'!$D$6), MIRR($F$11:F267, 0, VLOOKUP($D$6, InvestTable[], 10, FALSE)), ""), "")</f>
        <v/>
      </c>
      <c r="I267" s="23" t="str">
        <f t="shared" si="8"/>
        <v/>
      </c>
    </row>
    <row r="268" spans="2:9" x14ac:dyDescent="0.2">
      <c r="B268" s="22"/>
      <c r="C268" s="20" t="str">
        <f t="shared" si="9"/>
        <v/>
      </c>
      <c r="D268" s="10" t="str" cm="1">
        <f t="array" ref="D268">IFERROR(INDEX(TransTable[Date], SMALL( IF( 'Fund Analysis'!$D$6 = TransTable[Fund Name], ROW( TransTable[Fund Name]) - ROW( 'Transaction List'!$B$10) + 1), 'Fund Analysis'!C267)), IFERROR(IF( C267-1 = COUNTIF(TransTable[Fund Name], 'Fund Analysis'!$D$6), MAX( IF( TransTable[Fund Name] = 'Fund Analysis'!$D$6, TransTable[Date])), ""), ""))</f>
        <v/>
      </c>
      <c r="E268" s="11" t="str" cm="1">
        <f t="array" ref="E268">IFERROR(INDEX(TransTable[Transaction Type], SMALL( IF( 'Fund Analysis'!$D$6 = TransTable[Fund Name], ROW( TransTable[Fund Name]) - ROW( 'Transaction List'!$B$10) + 1), C267)), IFERROR(IF( C267-1 = COUNTIF(TransTable[Fund Name], 'Fund Analysis'!$D$6), "Current Value", ""), ""))</f>
        <v/>
      </c>
      <c r="F268" s="12" t="str" cm="1">
        <f t="array" ref="F268">IFERROR(IF(E268 = "Valuation", 0, INDEX(TransTable[Amount], SMALL( IF( 'Fund Analysis'!$D$6 = TransTable[Fund Name], ROW( TransTable[Fund Name]) - ROW( 'Transaction List'!$B$10) + 1), C267))), IFERROR(IF( C267-1 = COUNTIF(TransTable[Fund Name], 'Fund Analysis'!$D$6), VLOOKUP( $D$6, InvestTable[], MATCH( "Expected Valuation", InvestTable[#Headers], 0), FALSE), ""), ""))</f>
        <v/>
      </c>
      <c r="G268" s="13" t="str">
        <f>IFERROR(IF(C267-1 = COUNTIF(TransTable[Fund Name], 'Fund Analysis'!$D$6), XIRR($F$11:F268, $D$11:D268), ""), "")</f>
        <v/>
      </c>
      <c r="H268" s="13" t="str">
        <f>IFERROR(IF(C267-1 = COUNTIF(TransTable[Fund Name], 'Fund Analysis'!$D$6), MIRR($F$11:F268, 0, VLOOKUP($D$6, InvestTable[], 10, FALSE)), ""), "")</f>
        <v/>
      </c>
      <c r="I268" s="23" t="str">
        <f t="shared" ref="I268:I331" si="10">IFERROR(IF( ( MAX( G268:H268)*2+ MIN( G268:H268))/3 = 0, "", ( MAX( G268:H268)*2+ MIN( G268:H268))/3), "")</f>
        <v/>
      </c>
    </row>
    <row r="269" spans="2:9" x14ac:dyDescent="0.2">
      <c r="B269" s="22"/>
      <c r="C269" s="20" t="str">
        <f t="shared" si="9"/>
        <v/>
      </c>
      <c r="D269" s="10" t="str" cm="1">
        <f t="array" ref="D269">IFERROR(INDEX(TransTable[Date], SMALL( IF( 'Fund Analysis'!$D$6 = TransTable[Fund Name], ROW( TransTable[Fund Name]) - ROW( 'Transaction List'!$B$10) + 1), 'Fund Analysis'!C268)), IFERROR(IF( C268-1 = COUNTIF(TransTable[Fund Name], 'Fund Analysis'!$D$6), MAX( IF( TransTable[Fund Name] = 'Fund Analysis'!$D$6, TransTable[Date])), ""), ""))</f>
        <v/>
      </c>
      <c r="E269" s="11" t="str" cm="1">
        <f t="array" ref="E269">IFERROR(INDEX(TransTable[Transaction Type], SMALL( IF( 'Fund Analysis'!$D$6 = TransTable[Fund Name], ROW( TransTable[Fund Name]) - ROW( 'Transaction List'!$B$10) + 1), C268)), IFERROR(IF( C268-1 = COUNTIF(TransTable[Fund Name], 'Fund Analysis'!$D$6), "Current Value", ""), ""))</f>
        <v/>
      </c>
      <c r="F269" s="12" t="str" cm="1">
        <f t="array" ref="F269">IFERROR(IF(E269 = "Valuation", 0, INDEX(TransTable[Amount], SMALL( IF( 'Fund Analysis'!$D$6 = TransTable[Fund Name], ROW( TransTable[Fund Name]) - ROW( 'Transaction List'!$B$10) + 1), C268))), IFERROR(IF( C268-1 = COUNTIF(TransTable[Fund Name], 'Fund Analysis'!$D$6), VLOOKUP( $D$6, InvestTable[], MATCH( "Expected Valuation", InvestTable[#Headers], 0), FALSE), ""), ""))</f>
        <v/>
      </c>
      <c r="G269" s="13" t="str">
        <f>IFERROR(IF(C268-1 = COUNTIF(TransTable[Fund Name], 'Fund Analysis'!$D$6), XIRR($F$11:F269, $D$11:D269), ""), "")</f>
        <v/>
      </c>
      <c r="H269" s="13" t="str">
        <f>IFERROR(IF(C268-1 = COUNTIF(TransTable[Fund Name], 'Fund Analysis'!$D$6), MIRR($F$11:F269, 0, VLOOKUP($D$6, InvestTable[], 10, FALSE)), ""), "")</f>
        <v/>
      </c>
      <c r="I269" s="23" t="str">
        <f t="shared" si="10"/>
        <v/>
      </c>
    </row>
    <row r="270" spans="2:9" x14ac:dyDescent="0.2">
      <c r="B270" s="22"/>
      <c r="C270" s="20" t="str">
        <f t="shared" si="9"/>
        <v/>
      </c>
      <c r="D270" s="10" t="str" cm="1">
        <f t="array" ref="D270">IFERROR(INDEX(TransTable[Date], SMALL( IF( 'Fund Analysis'!$D$6 = TransTable[Fund Name], ROW( TransTable[Fund Name]) - ROW( 'Transaction List'!$B$10) + 1), 'Fund Analysis'!C269)), IFERROR(IF( C269-1 = COUNTIF(TransTable[Fund Name], 'Fund Analysis'!$D$6), MAX( IF( TransTable[Fund Name] = 'Fund Analysis'!$D$6, TransTable[Date])), ""), ""))</f>
        <v/>
      </c>
      <c r="E270" s="11" t="str" cm="1">
        <f t="array" ref="E270">IFERROR(INDEX(TransTable[Transaction Type], SMALL( IF( 'Fund Analysis'!$D$6 = TransTable[Fund Name], ROW( TransTable[Fund Name]) - ROW( 'Transaction List'!$B$10) + 1), C269)), IFERROR(IF( C269-1 = COUNTIF(TransTable[Fund Name], 'Fund Analysis'!$D$6), "Current Value", ""), ""))</f>
        <v/>
      </c>
      <c r="F270" s="12" t="str" cm="1">
        <f t="array" ref="F270">IFERROR(IF(E270 = "Valuation", 0, INDEX(TransTable[Amount], SMALL( IF( 'Fund Analysis'!$D$6 = TransTable[Fund Name], ROW( TransTable[Fund Name]) - ROW( 'Transaction List'!$B$10) + 1), C269))), IFERROR(IF( C269-1 = COUNTIF(TransTable[Fund Name], 'Fund Analysis'!$D$6), VLOOKUP( $D$6, InvestTable[], MATCH( "Expected Valuation", InvestTable[#Headers], 0), FALSE), ""), ""))</f>
        <v/>
      </c>
      <c r="G270" s="13" t="str">
        <f>IFERROR(IF(C269-1 = COUNTIF(TransTable[Fund Name], 'Fund Analysis'!$D$6), XIRR($F$11:F270, $D$11:D270), ""), "")</f>
        <v/>
      </c>
      <c r="H270" s="13" t="str">
        <f>IFERROR(IF(C269-1 = COUNTIF(TransTable[Fund Name], 'Fund Analysis'!$D$6), MIRR($F$11:F270, 0, VLOOKUP($D$6, InvestTable[], 10, FALSE)), ""), "")</f>
        <v/>
      </c>
      <c r="I270" s="23" t="str">
        <f t="shared" si="10"/>
        <v/>
      </c>
    </row>
    <row r="271" spans="2:9" x14ac:dyDescent="0.2">
      <c r="B271" s="22"/>
      <c r="C271" s="20" t="str">
        <f t="shared" si="9"/>
        <v/>
      </c>
      <c r="D271" s="10" t="str" cm="1">
        <f t="array" ref="D271">IFERROR(INDEX(TransTable[Date], SMALL( IF( 'Fund Analysis'!$D$6 = TransTable[Fund Name], ROW( TransTable[Fund Name]) - ROW( 'Transaction List'!$B$10) + 1), 'Fund Analysis'!C270)), IFERROR(IF( C270-1 = COUNTIF(TransTable[Fund Name], 'Fund Analysis'!$D$6), MAX( IF( TransTable[Fund Name] = 'Fund Analysis'!$D$6, TransTable[Date])), ""), ""))</f>
        <v/>
      </c>
      <c r="E271" s="11" t="str" cm="1">
        <f t="array" ref="E271">IFERROR(INDEX(TransTable[Transaction Type], SMALL( IF( 'Fund Analysis'!$D$6 = TransTable[Fund Name], ROW( TransTable[Fund Name]) - ROW( 'Transaction List'!$B$10) + 1), C270)), IFERROR(IF( C270-1 = COUNTIF(TransTable[Fund Name], 'Fund Analysis'!$D$6), "Current Value", ""), ""))</f>
        <v/>
      </c>
      <c r="F271" s="12" t="str" cm="1">
        <f t="array" ref="F271">IFERROR(IF(E271 = "Valuation", 0, INDEX(TransTable[Amount], SMALL( IF( 'Fund Analysis'!$D$6 = TransTable[Fund Name], ROW( TransTable[Fund Name]) - ROW( 'Transaction List'!$B$10) + 1), C270))), IFERROR(IF( C270-1 = COUNTIF(TransTable[Fund Name], 'Fund Analysis'!$D$6), VLOOKUP( $D$6, InvestTable[], MATCH( "Expected Valuation", InvestTable[#Headers], 0), FALSE), ""), ""))</f>
        <v/>
      </c>
      <c r="G271" s="13" t="str">
        <f>IFERROR(IF(C270-1 = COUNTIF(TransTable[Fund Name], 'Fund Analysis'!$D$6), XIRR($F$11:F271, $D$11:D271), ""), "")</f>
        <v/>
      </c>
      <c r="H271" s="13" t="str">
        <f>IFERROR(IF(C270-1 = COUNTIF(TransTable[Fund Name], 'Fund Analysis'!$D$6), MIRR($F$11:F271, 0, VLOOKUP($D$6, InvestTable[], 10, FALSE)), ""), "")</f>
        <v/>
      </c>
      <c r="I271" s="23" t="str">
        <f t="shared" si="10"/>
        <v/>
      </c>
    </row>
    <row r="272" spans="2:9" x14ac:dyDescent="0.2">
      <c r="B272" s="22"/>
      <c r="C272" s="20" t="str">
        <f t="shared" si="9"/>
        <v/>
      </c>
      <c r="D272" s="10" t="str" cm="1">
        <f t="array" ref="D272">IFERROR(INDEX(TransTable[Date], SMALL( IF( 'Fund Analysis'!$D$6 = TransTable[Fund Name], ROW( TransTable[Fund Name]) - ROW( 'Transaction List'!$B$10) + 1), 'Fund Analysis'!C271)), IFERROR(IF( C271-1 = COUNTIF(TransTable[Fund Name], 'Fund Analysis'!$D$6), MAX( IF( TransTable[Fund Name] = 'Fund Analysis'!$D$6, TransTable[Date])), ""), ""))</f>
        <v/>
      </c>
      <c r="E272" s="11" t="str" cm="1">
        <f t="array" ref="E272">IFERROR(INDEX(TransTable[Transaction Type], SMALL( IF( 'Fund Analysis'!$D$6 = TransTable[Fund Name], ROW( TransTable[Fund Name]) - ROW( 'Transaction List'!$B$10) + 1), C271)), IFERROR(IF( C271-1 = COUNTIF(TransTable[Fund Name], 'Fund Analysis'!$D$6), "Current Value", ""), ""))</f>
        <v/>
      </c>
      <c r="F272" s="12" t="str" cm="1">
        <f t="array" ref="F272">IFERROR(IF(E272 = "Valuation", 0, INDEX(TransTable[Amount], SMALL( IF( 'Fund Analysis'!$D$6 = TransTable[Fund Name], ROW( TransTable[Fund Name]) - ROW( 'Transaction List'!$B$10) + 1), C271))), IFERROR(IF( C271-1 = COUNTIF(TransTable[Fund Name], 'Fund Analysis'!$D$6), VLOOKUP( $D$6, InvestTable[], MATCH( "Expected Valuation", InvestTable[#Headers], 0), FALSE), ""), ""))</f>
        <v/>
      </c>
      <c r="G272" s="13" t="str">
        <f>IFERROR(IF(C271-1 = COUNTIF(TransTable[Fund Name], 'Fund Analysis'!$D$6), XIRR($F$11:F272, $D$11:D272), ""), "")</f>
        <v/>
      </c>
      <c r="H272" s="13" t="str">
        <f>IFERROR(IF(C271-1 = COUNTIF(TransTable[Fund Name], 'Fund Analysis'!$D$6), MIRR($F$11:F272, 0, VLOOKUP($D$6, InvestTable[], 10, FALSE)), ""), "")</f>
        <v/>
      </c>
      <c r="I272" s="23" t="str">
        <f t="shared" si="10"/>
        <v/>
      </c>
    </row>
    <row r="273" spans="2:9" x14ac:dyDescent="0.2">
      <c r="B273" s="22"/>
      <c r="C273" s="20" t="str">
        <f t="shared" si="9"/>
        <v/>
      </c>
      <c r="D273" s="10" t="str" cm="1">
        <f t="array" ref="D273">IFERROR(INDEX(TransTable[Date], SMALL( IF( 'Fund Analysis'!$D$6 = TransTable[Fund Name], ROW( TransTable[Fund Name]) - ROW( 'Transaction List'!$B$10) + 1), 'Fund Analysis'!C272)), IFERROR(IF( C272-1 = COUNTIF(TransTable[Fund Name], 'Fund Analysis'!$D$6), MAX( IF( TransTable[Fund Name] = 'Fund Analysis'!$D$6, TransTable[Date])), ""), ""))</f>
        <v/>
      </c>
      <c r="E273" s="11" t="str" cm="1">
        <f t="array" ref="E273">IFERROR(INDEX(TransTable[Transaction Type], SMALL( IF( 'Fund Analysis'!$D$6 = TransTable[Fund Name], ROW( TransTable[Fund Name]) - ROW( 'Transaction List'!$B$10) + 1), C272)), IFERROR(IF( C272-1 = COUNTIF(TransTable[Fund Name], 'Fund Analysis'!$D$6), "Current Value", ""), ""))</f>
        <v/>
      </c>
      <c r="F273" s="12" t="str" cm="1">
        <f t="array" ref="F273">IFERROR(IF(E273 = "Valuation", 0, INDEX(TransTable[Amount], SMALL( IF( 'Fund Analysis'!$D$6 = TransTable[Fund Name], ROW( TransTable[Fund Name]) - ROW( 'Transaction List'!$B$10) + 1), C272))), IFERROR(IF( C272-1 = COUNTIF(TransTable[Fund Name], 'Fund Analysis'!$D$6), VLOOKUP( $D$6, InvestTable[], MATCH( "Expected Valuation", InvestTable[#Headers], 0), FALSE), ""), ""))</f>
        <v/>
      </c>
      <c r="G273" s="13" t="str">
        <f>IFERROR(IF(C272-1 = COUNTIF(TransTable[Fund Name], 'Fund Analysis'!$D$6), XIRR($F$11:F273, $D$11:D273), ""), "")</f>
        <v/>
      </c>
      <c r="H273" s="13" t="str">
        <f>IFERROR(IF(C272-1 = COUNTIF(TransTable[Fund Name], 'Fund Analysis'!$D$6), MIRR($F$11:F273, 0, VLOOKUP($D$6, InvestTable[], 10, FALSE)), ""), "")</f>
        <v/>
      </c>
      <c r="I273" s="23" t="str">
        <f t="shared" si="10"/>
        <v/>
      </c>
    </row>
    <row r="274" spans="2:9" x14ac:dyDescent="0.2">
      <c r="B274" s="22"/>
      <c r="C274" s="20" t="str">
        <f t="shared" si="9"/>
        <v/>
      </c>
      <c r="D274" s="10" t="str" cm="1">
        <f t="array" ref="D274">IFERROR(INDEX(TransTable[Date], SMALL( IF( 'Fund Analysis'!$D$6 = TransTable[Fund Name], ROW( TransTable[Fund Name]) - ROW( 'Transaction List'!$B$10) + 1), 'Fund Analysis'!C273)), IFERROR(IF( C273-1 = COUNTIF(TransTable[Fund Name], 'Fund Analysis'!$D$6), MAX( IF( TransTable[Fund Name] = 'Fund Analysis'!$D$6, TransTable[Date])), ""), ""))</f>
        <v/>
      </c>
      <c r="E274" s="11" t="str" cm="1">
        <f t="array" ref="E274">IFERROR(INDEX(TransTable[Transaction Type], SMALL( IF( 'Fund Analysis'!$D$6 = TransTable[Fund Name], ROW( TransTable[Fund Name]) - ROW( 'Transaction List'!$B$10) + 1), C273)), IFERROR(IF( C273-1 = COUNTIF(TransTable[Fund Name], 'Fund Analysis'!$D$6), "Current Value", ""), ""))</f>
        <v/>
      </c>
      <c r="F274" s="12" t="str" cm="1">
        <f t="array" ref="F274">IFERROR(IF(E274 = "Valuation", 0, INDEX(TransTable[Amount], SMALL( IF( 'Fund Analysis'!$D$6 = TransTable[Fund Name], ROW( TransTable[Fund Name]) - ROW( 'Transaction List'!$B$10) + 1), C273))), IFERROR(IF( C273-1 = COUNTIF(TransTable[Fund Name], 'Fund Analysis'!$D$6), VLOOKUP( $D$6, InvestTable[], MATCH( "Expected Valuation", InvestTable[#Headers], 0), FALSE), ""), ""))</f>
        <v/>
      </c>
      <c r="G274" s="13" t="str">
        <f>IFERROR(IF(C273-1 = COUNTIF(TransTable[Fund Name], 'Fund Analysis'!$D$6), XIRR($F$11:F274, $D$11:D274), ""), "")</f>
        <v/>
      </c>
      <c r="H274" s="13" t="str">
        <f>IFERROR(IF(C273-1 = COUNTIF(TransTable[Fund Name], 'Fund Analysis'!$D$6), MIRR($F$11:F274, 0, VLOOKUP($D$6, InvestTable[], 10, FALSE)), ""), "")</f>
        <v/>
      </c>
      <c r="I274" s="23" t="str">
        <f t="shared" si="10"/>
        <v/>
      </c>
    </row>
    <row r="275" spans="2:9" x14ac:dyDescent="0.2">
      <c r="B275" s="22"/>
      <c r="C275" s="20" t="str">
        <f t="shared" si="9"/>
        <v/>
      </c>
      <c r="D275" s="10" t="str" cm="1">
        <f t="array" ref="D275">IFERROR(INDEX(TransTable[Date], SMALL( IF( 'Fund Analysis'!$D$6 = TransTable[Fund Name], ROW( TransTable[Fund Name]) - ROW( 'Transaction List'!$B$10) + 1), 'Fund Analysis'!C274)), IFERROR(IF( C274-1 = COUNTIF(TransTable[Fund Name], 'Fund Analysis'!$D$6), MAX( IF( TransTable[Fund Name] = 'Fund Analysis'!$D$6, TransTable[Date])), ""), ""))</f>
        <v/>
      </c>
      <c r="E275" s="11" t="str" cm="1">
        <f t="array" ref="E275">IFERROR(INDEX(TransTable[Transaction Type], SMALL( IF( 'Fund Analysis'!$D$6 = TransTable[Fund Name], ROW( TransTable[Fund Name]) - ROW( 'Transaction List'!$B$10) + 1), C274)), IFERROR(IF( C274-1 = COUNTIF(TransTable[Fund Name], 'Fund Analysis'!$D$6), "Current Value", ""), ""))</f>
        <v/>
      </c>
      <c r="F275" s="12" t="str" cm="1">
        <f t="array" ref="F275">IFERROR(IF(E275 = "Valuation", 0, INDEX(TransTable[Amount], SMALL( IF( 'Fund Analysis'!$D$6 = TransTable[Fund Name], ROW( TransTable[Fund Name]) - ROW( 'Transaction List'!$B$10) + 1), C274))), IFERROR(IF( C274-1 = COUNTIF(TransTable[Fund Name], 'Fund Analysis'!$D$6), VLOOKUP( $D$6, InvestTable[], MATCH( "Expected Valuation", InvestTable[#Headers], 0), FALSE), ""), ""))</f>
        <v/>
      </c>
      <c r="G275" s="13" t="str">
        <f>IFERROR(IF(C274-1 = COUNTIF(TransTable[Fund Name], 'Fund Analysis'!$D$6), XIRR($F$11:F275, $D$11:D275), ""), "")</f>
        <v/>
      </c>
      <c r="H275" s="13" t="str">
        <f>IFERROR(IF(C274-1 = COUNTIF(TransTable[Fund Name], 'Fund Analysis'!$D$6), MIRR($F$11:F275, 0, VLOOKUP($D$6, InvestTable[], 10, FALSE)), ""), "")</f>
        <v/>
      </c>
      <c r="I275" s="23" t="str">
        <f t="shared" si="10"/>
        <v/>
      </c>
    </row>
    <row r="276" spans="2:9" x14ac:dyDescent="0.2">
      <c r="B276" s="22"/>
      <c r="C276" s="20" t="str">
        <f t="shared" si="9"/>
        <v/>
      </c>
      <c r="D276" s="10" t="str" cm="1">
        <f t="array" ref="D276">IFERROR(INDEX(TransTable[Date], SMALL( IF( 'Fund Analysis'!$D$6 = TransTable[Fund Name], ROW( TransTable[Fund Name]) - ROW( 'Transaction List'!$B$10) + 1), 'Fund Analysis'!C275)), IFERROR(IF( C275-1 = COUNTIF(TransTable[Fund Name], 'Fund Analysis'!$D$6), MAX( IF( TransTable[Fund Name] = 'Fund Analysis'!$D$6, TransTable[Date])), ""), ""))</f>
        <v/>
      </c>
      <c r="E276" s="11" t="str" cm="1">
        <f t="array" ref="E276">IFERROR(INDEX(TransTable[Transaction Type], SMALL( IF( 'Fund Analysis'!$D$6 = TransTable[Fund Name], ROW( TransTable[Fund Name]) - ROW( 'Transaction List'!$B$10) + 1), C275)), IFERROR(IF( C275-1 = COUNTIF(TransTable[Fund Name], 'Fund Analysis'!$D$6), "Current Value", ""), ""))</f>
        <v/>
      </c>
      <c r="F276" s="12" t="str" cm="1">
        <f t="array" ref="F276">IFERROR(IF(E276 = "Valuation", 0, INDEX(TransTable[Amount], SMALL( IF( 'Fund Analysis'!$D$6 = TransTable[Fund Name], ROW( TransTable[Fund Name]) - ROW( 'Transaction List'!$B$10) + 1), C275))), IFERROR(IF( C275-1 = COUNTIF(TransTable[Fund Name], 'Fund Analysis'!$D$6), VLOOKUP( $D$6, InvestTable[], MATCH( "Expected Valuation", InvestTable[#Headers], 0), FALSE), ""), ""))</f>
        <v/>
      </c>
      <c r="G276" s="13" t="str">
        <f>IFERROR(IF(C275-1 = COUNTIF(TransTable[Fund Name], 'Fund Analysis'!$D$6), XIRR($F$11:F276, $D$11:D276), ""), "")</f>
        <v/>
      </c>
      <c r="H276" s="13" t="str">
        <f>IFERROR(IF(C275-1 = COUNTIF(TransTable[Fund Name], 'Fund Analysis'!$D$6), MIRR($F$11:F276, 0, VLOOKUP($D$6, InvestTable[], 10, FALSE)), ""), "")</f>
        <v/>
      </c>
      <c r="I276" s="23" t="str">
        <f t="shared" si="10"/>
        <v/>
      </c>
    </row>
    <row r="277" spans="2:9" x14ac:dyDescent="0.2">
      <c r="B277" s="22"/>
      <c r="C277" s="20" t="str">
        <f t="shared" si="9"/>
        <v/>
      </c>
      <c r="D277" s="10" t="str" cm="1">
        <f t="array" ref="D277">IFERROR(INDEX(TransTable[Date], SMALL( IF( 'Fund Analysis'!$D$6 = TransTable[Fund Name], ROW( TransTable[Fund Name]) - ROW( 'Transaction List'!$B$10) + 1), 'Fund Analysis'!C276)), IFERROR(IF( C276-1 = COUNTIF(TransTable[Fund Name], 'Fund Analysis'!$D$6), MAX( IF( TransTable[Fund Name] = 'Fund Analysis'!$D$6, TransTable[Date])), ""), ""))</f>
        <v/>
      </c>
      <c r="E277" s="11" t="str" cm="1">
        <f t="array" ref="E277">IFERROR(INDEX(TransTable[Transaction Type], SMALL( IF( 'Fund Analysis'!$D$6 = TransTable[Fund Name], ROW( TransTable[Fund Name]) - ROW( 'Transaction List'!$B$10) + 1), C276)), IFERROR(IF( C276-1 = COUNTIF(TransTable[Fund Name], 'Fund Analysis'!$D$6), "Current Value", ""), ""))</f>
        <v/>
      </c>
      <c r="F277" s="12" t="str" cm="1">
        <f t="array" ref="F277">IFERROR(IF(E277 = "Valuation", 0, INDEX(TransTable[Amount], SMALL( IF( 'Fund Analysis'!$D$6 = TransTable[Fund Name], ROW( TransTable[Fund Name]) - ROW( 'Transaction List'!$B$10) + 1), C276))), IFERROR(IF( C276-1 = COUNTIF(TransTable[Fund Name], 'Fund Analysis'!$D$6), VLOOKUP( $D$6, InvestTable[], MATCH( "Expected Valuation", InvestTable[#Headers], 0), FALSE), ""), ""))</f>
        <v/>
      </c>
      <c r="G277" s="13" t="str">
        <f>IFERROR(IF(C276-1 = COUNTIF(TransTable[Fund Name], 'Fund Analysis'!$D$6), XIRR($F$11:F277, $D$11:D277), ""), "")</f>
        <v/>
      </c>
      <c r="H277" s="13" t="str">
        <f>IFERROR(IF(C276-1 = COUNTIF(TransTable[Fund Name], 'Fund Analysis'!$D$6), MIRR($F$11:F277, 0, VLOOKUP($D$6, InvestTable[], 10, FALSE)), ""), "")</f>
        <v/>
      </c>
      <c r="I277" s="23" t="str">
        <f t="shared" si="10"/>
        <v/>
      </c>
    </row>
    <row r="278" spans="2:9" x14ac:dyDescent="0.2">
      <c r="B278" s="22"/>
      <c r="C278" s="20" t="str">
        <f t="shared" si="9"/>
        <v/>
      </c>
      <c r="D278" s="10" t="str" cm="1">
        <f t="array" ref="D278">IFERROR(INDEX(TransTable[Date], SMALL( IF( 'Fund Analysis'!$D$6 = TransTable[Fund Name], ROW( TransTable[Fund Name]) - ROW( 'Transaction List'!$B$10) + 1), 'Fund Analysis'!C277)), IFERROR(IF( C277-1 = COUNTIF(TransTable[Fund Name], 'Fund Analysis'!$D$6), MAX( IF( TransTable[Fund Name] = 'Fund Analysis'!$D$6, TransTable[Date])), ""), ""))</f>
        <v/>
      </c>
      <c r="E278" s="11" t="str" cm="1">
        <f t="array" ref="E278">IFERROR(INDEX(TransTable[Transaction Type], SMALL( IF( 'Fund Analysis'!$D$6 = TransTable[Fund Name], ROW( TransTable[Fund Name]) - ROW( 'Transaction List'!$B$10) + 1), C277)), IFERROR(IF( C277-1 = COUNTIF(TransTable[Fund Name], 'Fund Analysis'!$D$6), "Current Value", ""), ""))</f>
        <v/>
      </c>
      <c r="F278" s="12" t="str" cm="1">
        <f t="array" ref="F278">IFERROR(IF(E278 = "Valuation", 0, INDEX(TransTable[Amount], SMALL( IF( 'Fund Analysis'!$D$6 = TransTable[Fund Name], ROW( TransTable[Fund Name]) - ROW( 'Transaction List'!$B$10) + 1), C277))), IFERROR(IF( C277-1 = COUNTIF(TransTable[Fund Name], 'Fund Analysis'!$D$6), VLOOKUP( $D$6, InvestTable[], MATCH( "Expected Valuation", InvestTable[#Headers], 0), FALSE), ""), ""))</f>
        <v/>
      </c>
      <c r="G278" s="13" t="str">
        <f>IFERROR(IF(C277-1 = COUNTIF(TransTable[Fund Name], 'Fund Analysis'!$D$6), XIRR($F$11:F278, $D$11:D278), ""), "")</f>
        <v/>
      </c>
      <c r="H278" s="13" t="str">
        <f>IFERROR(IF(C277-1 = COUNTIF(TransTable[Fund Name], 'Fund Analysis'!$D$6), MIRR($F$11:F278, 0, VLOOKUP($D$6, InvestTable[], 10, FALSE)), ""), "")</f>
        <v/>
      </c>
      <c r="I278" s="23" t="str">
        <f t="shared" si="10"/>
        <v/>
      </c>
    </row>
    <row r="279" spans="2:9" x14ac:dyDescent="0.2">
      <c r="B279" s="22"/>
      <c r="C279" s="20" t="str">
        <f t="shared" si="9"/>
        <v/>
      </c>
      <c r="D279" s="10" t="str" cm="1">
        <f t="array" ref="D279">IFERROR(INDEX(TransTable[Date], SMALL( IF( 'Fund Analysis'!$D$6 = TransTable[Fund Name], ROW( TransTable[Fund Name]) - ROW( 'Transaction List'!$B$10) + 1), 'Fund Analysis'!C278)), IFERROR(IF( C278-1 = COUNTIF(TransTable[Fund Name], 'Fund Analysis'!$D$6), MAX( IF( TransTable[Fund Name] = 'Fund Analysis'!$D$6, TransTable[Date])), ""), ""))</f>
        <v/>
      </c>
      <c r="E279" s="11" t="str" cm="1">
        <f t="array" ref="E279">IFERROR(INDEX(TransTable[Transaction Type], SMALL( IF( 'Fund Analysis'!$D$6 = TransTable[Fund Name], ROW( TransTable[Fund Name]) - ROW( 'Transaction List'!$B$10) + 1), C278)), IFERROR(IF( C278-1 = COUNTIF(TransTable[Fund Name], 'Fund Analysis'!$D$6), "Current Value", ""), ""))</f>
        <v/>
      </c>
      <c r="F279" s="12" t="str" cm="1">
        <f t="array" ref="F279">IFERROR(IF(E279 = "Valuation", 0, INDEX(TransTable[Amount], SMALL( IF( 'Fund Analysis'!$D$6 = TransTable[Fund Name], ROW( TransTable[Fund Name]) - ROW( 'Transaction List'!$B$10) + 1), C278))), IFERROR(IF( C278-1 = COUNTIF(TransTable[Fund Name], 'Fund Analysis'!$D$6), VLOOKUP( $D$6, InvestTable[], MATCH( "Expected Valuation", InvestTable[#Headers], 0), FALSE), ""), ""))</f>
        <v/>
      </c>
      <c r="G279" s="13" t="str">
        <f>IFERROR(IF(C278-1 = COUNTIF(TransTable[Fund Name], 'Fund Analysis'!$D$6), XIRR($F$11:F279, $D$11:D279), ""), "")</f>
        <v/>
      </c>
      <c r="H279" s="13" t="str">
        <f>IFERROR(IF(C278-1 = COUNTIF(TransTable[Fund Name], 'Fund Analysis'!$D$6), MIRR($F$11:F279, 0, VLOOKUP($D$6, InvestTable[], 10, FALSE)), ""), "")</f>
        <v/>
      </c>
      <c r="I279" s="23" t="str">
        <f t="shared" si="10"/>
        <v/>
      </c>
    </row>
    <row r="280" spans="2:9" x14ac:dyDescent="0.2">
      <c r="B280" s="22"/>
      <c r="C280" s="20" t="str">
        <f t="shared" si="9"/>
        <v/>
      </c>
      <c r="D280" s="10" t="str" cm="1">
        <f t="array" ref="D280">IFERROR(INDEX(TransTable[Date], SMALL( IF( 'Fund Analysis'!$D$6 = TransTable[Fund Name], ROW( TransTable[Fund Name]) - ROW( 'Transaction List'!$B$10) + 1), 'Fund Analysis'!C279)), IFERROR(IF( C279-1 = COUNTIF(TransTable[Fund Name], 'Fund Analysis'!$D$6), MAX( IF( TransTable[Fund Name] = 'Fund Analysis'!$D$6, TransTable[Date])), ""), ""))</f>
        <v/>
      </c>
      <c r="E280" s="11" t="str" cm="1">
        <f t="array" ref="E280">IFERROR(INDEX(TransTable[Transaction Type], SMALL( IF( 'Fund Analysis'!$D$6 = TransTable[Fund Name], ROW( TransTable[Fund Name]) - ROW( 'Transaction List'!$B$10) + 1), C279)), IFERROR(IF( C279-1 = COUNTIF(TransTable[Fund Name], 'Fund Analysis'!$D$6), "Current Value", ""), ""))</f>
        <v/>
      </c>
      <c r="F280" s="12" t="str" cm="1">
        <f t="array" ref="F280">IFERROR(IF(E280 = "Valuation", 0, INDEX(TransTable[Amount], SMALL( IF( 'Fund Analysis'!$D$6 = TransTable[Fund Name], ROW( TransTable[Fund Name]) - ROW( 'Transaction List'!$B$10) + 1), C279))), IFERROR(IF( C279-1 = COUNTIF(TransTable[Fund Name], 'Fund Analysis'!$D$6), VLOOKUP( $D$6, InvestTable[], MATCH( "Expected Valuation", InvestTable[#Headers], 0), FALSE), ""), ""))</f>
        <v/>
      </c>
      <c r="G280" s="13" t="str">
        <f>IFERROR(IF(C279-1 = COUNTIF(TransTable[Fund Name], 'Fund Analysis'!$D$6), XIRR($F$11:F280, $D$11:D280), ""), "")</f>
        <v/>
      </c>
      <c r="H280" s="13" t="str">
        <f>IFERROR(IF(C279-1 = COUNTIF(TransTable[Fund Name], 'Fund Analysis'!$D$6), MIRR($F$11:F280, 0, VLOOKUP($D$6, InvestTable[], 10, FALSE)), ""), "")</f>
        <v/>
      </c>
      <c r="I280" s="23" t="str">
        <f t="shared" si="10"/>
        <v/>
      </c>
    </row>
    <row r="281" spans="2:9" x14ac:dyDescent="0.2">
      <c r="B281" s="22"/>
      <c r="C281" s="20" t="str">
        <f t="shared" si="9"/>
        <v/>
      </c>
      <c r="D281" s="10" t="str" cm="1">
        <f t="array" ref="D281">IFERROR(INDEX(TransTable[Date], SMALL( IF( 'Fund Analysis'!$D$6 = TransTable[Fund Name], ROW( TransTable[Fund Name]) - ROW( 'Transaction List'!$B$10) + 1), 'Fund Analysis'!C280)), IFERROR(IF( C280-1 = COUNTIF(TransTable[Fund Name], 'Fund Analysis'!$D$6), MAX( IF( TransTable[Fund Name] = 'Fund Analysis'!$D$6, TransTable[Date])), ""), ""))</f>
        <v/>
      </c>
      <c r="E281" s="11" t="str" cm="1">
        <f t="array" ref="E281">IFERROR(INDEX(TransTable[Transaction Type], SMALL( IF( 'Fund Analysis'!$D$6 = TransTable[Fund Name], ROW( TransTable[Fund Name]) - ROW( 'Transaction List'!$B$10) + 1), C280)), IFERROR(IF( C280-1 = COUNTIF(TransTable[Fund Name], 'Fund Analysis'!$D$6), "Current Value", ""), ""))</f>
        <v/>
      </c>
      <c r="F281" s="12" t="str" cm="1">
        <f t="array" ref="F281">IFERROR(IF(E281 = "Valuation", 0, INDEX(TransTable[Amount], SMALL( IF( 'Fund Analysis'!$D$6 = TransTable[Fund Name], ROW( TransTable[Fund Name]) - ROW( 'Transaction List'!$B$10) + 1), C280))), IFERROR(IF( C280-1 = COUNTIF(TransTable[Fund Name], 'Fund Analysis'!$D$6), VLOOKUP( $D$6, InvestTable[], MATCH( "Expected Valuation", InvestTable[#Headers], 0), FALSE), ""), ""))</f>
        <v/>
      </c>
      <c r="G281" s="13" t="str">
        <f>IFERROR(IF(C280-1 = COUNTIF(TransTable[Fund Name], 'Fund Analysis'!$D$6), XIRR($F$11:F281, $D$11:D281), ""), "")</f>
        <v/>
      </c>
      <c r="H281" s="13" t="str">
        <f>IFERROR(IF(C280-1 = COUNTIF(TransTable[Fund Name], 'Fund Analysis'!$D$6), MIRR($F$11:F281, 0, VLOOKUP($D$6, InvestTable[], 10, FALSE)), ""), "")</f>
        <v/>
      </c>
      <c r="I281" s="23" t="str">
        <f t="shared" si="10"/>
        <v/>
      </c>
    </row>
    <row r="282" spans="2:9" x14ac:dyDescent="0.2">
      <c r="B282" s="22"/>
      <c r="C282" s="20" t="str">
        <f t="shared" si="9"/>
        <v/>
      </c>
      <c r="D282" s="10" t="str" cm="1">
        <f t="array" ref="D282">IFERROR(INDEX(TransTable[Date], SMALL( IF( 'Fund Analysis'!$D$6 = TransTable[Fund Name], ROW( TransTable[Fund Name]) - ROW( 'Transaction List'!$B$10) + 1), 'Fund Analysis'!C281)), IFERROR(IF( C281-1 = COUNTIF(TransTable[Fund Name], 'Fund Analysis'!$D$6), MAX( IF( TransTable[Fund Name] = 'Fund Analysis'!$D$6, TransTable[Date])), ""), ""))</f>
        <v/>
      </c>
      <c r="E282" s="11" t="str" cm="1">
        <f t="array" ref="E282">IFERROR(INDEX(TransTable[Transaction Type], SMALL( IF( 'Fund Analysis'!$D$6 = TransTable[Fund Name], ROW( TransTable[Fund Name]) - ROW( 'Transaction List'!$B$10) + 1), C281)), IFERROR(IF( C281-1 = COUNTIF(TransTable[Fund Name], 'Fund Analysis'!$D$6), "Current Value", ""), ""))</f>
        <v/>
      </c>
      <c r="F282" s="12" t="str" cm="1">
        <f t="array" ref="F282">IFERROR(IF(E282 = "Valuation", 0, INDEX(TransTable[Amount], SMALL( IF( 'Fund Analysis'!$D$6 = TransTable[Fund Name], ROW( TransTable[Fund Name]) - ROW( 'Transaction List'!$B$10) + 1), C281))), IFERROR(IF( C281-1 = COUNTIF(TransTable[Fund Name], 'Fund Analysis'!$D$6), VLOOKUP( $D$6, InvestTable[], MATCH( "Expected Valuation", InvestTable[#Headers], 0), FALSE), ""), ""))</f>
        <v/>
      </c>
      <c r="G282" s="13" t="str">
        <f>IFERROR(IF(C281-1 = COUNTIF(TransTable[Fund Name], 'Fund Analysis'!$D$6), XIRR($F$11:F282, $D$11:D282), ""), "")</f>
        <v/>
      </c>
      <c r="H282" s="13" t="str">
        <f>IFERROR(IF(C281-1 = COUNTIF(TransTable[Fund Name], 'Fund Analysis'!$D$6), MIRR($F$11:F282, 0, VLOOKUP($D$6, InvestTable[], 10, FALSE)), ""), "")</f>
        <v/>
      </c>
      <c r="I282" s="23" t="str">
        <f t="shared" si="10"/>
        <v/>
      </c>
    </row>
    <row r="283" spans="2:9" x14ac:dyDescent="0.2">
      <c r="B283" s="22"/>
      <c r="C283" s="20" t="str">
        <f t="shared" si="9"/>
        <v/>
      </c>
      <c r="D283" s="10" t="str" cm="1">
        <f t="array" ref="D283">IFERROR(INDEX(TransTable[Date], SMALL( IF( 'Fund Analysis'!$D$6 = TransTable[Fund Name], ROW( TransTable[Fund Name]) - ROW( 'Transaction List'!$B$10) + 1), 'Fund Analysis'!C282)), IFERROR(IF( C282-1 = COUNTIF(TransTable[Fund Name], 'Fund Analysis'!$D$6), MAX( IF( TransTable[Fund Name] = 'Fund Analysis'!$D$6, TransTable[Date])), ""), ""))</f>
        <v/>
      </c>
      <c r="E283" s="11" t="str" cm="1">
        <f t="array" ref="E283">IFERROR(INDEX(TransTable[Transaction Type], SMALL( IF( 'Fund Analysis'!$D$6 = TransTable[Fund Name], ROW( TransTable[Fund Name]) - ROW( 'Transaction List'!$B$10) + 1), C282)), IFERROR(IF( C282-1 = COUNTIF(TransTable[Fund Name], 'Fund Analysis'!$D$6), "Current Value", ""), ""))</f>
        <v/>
      </c>
      <c r="F283" s="12" t="str" cm="1">
        <f t="array" ref="F283">IFERROR(IF(E283 = "Valuation", 0, INDEX(TransTable[Amount], SMALL( IF( 'Fund Analysis'!$D$6 = TransTable[Fund Name], ROW( TransTable[Fund Name]) - ROW( 'Transaction List'!$B$10) + 1), C282))), IFERROR(IF( C282-1 = COUNTIF(TransTable[Fund Name], 'Fund Analysis'!$D$6), VLOOKUP( $D$6, InvestTable[], MATCH( "Expected Valuation", InvestTable[#Headers], 0), FALSE), ""), ""))</f>
        <v/>
      </c>
      <c r="G283" s="13" t="str">
        <f>IFERROR(IF(C282-1 = COUNTIF(TransTable[Fund Name], 'Fund Analysis'!$D$6), XIRR($F$11:F283, $D$11:D283), ""), "")</f>
        <v/>
      </c>
      <c r="H283" s="13" t="str">
        <f>IFERROR(IF(C282-1 = COUNTIF(TransTable[Fund Name], 'Fund Analysis'!$D$6), MIRR($F$11:F283, 0, VLOOKUP($D$6, InvestTable[], 10, FALSE)), ""), "")</f>
        <v/>
      </c>
      <c r="I283" s="23" t="str">
        <f t="shared" si="10"/>
        <v/>
      </c>
    </row>
    <row r="284" spans="2:9" x14ac:dyDescent="0.2">
      <c r="B284" s="22"/>
      <c r="C284" s="20" t="str">
        <f t="shared" si="9"/>
        <v/>
      </c>
      <c r="D284" s="10" t="str" cm="1">
        <f t="array" ref="D284">IFERROR(INDEX(TransTable[Date], SMALL( IF( 'Fund Analysis'!$D$6 = TransTable[Fund Name], ROW( TransTable[Fund Name]) - ROW( 'Transaction List'!$B$10) + 1), 'Fund Analysis'!C283)), IFERROR(IF( C283-1 = COUNTIF(TransTable[Fund Name], 'Fund Analysis'!$D$6), MAX( IF( TransTable[Fund Name] = 'Fund Analysis'!$D$6, TransTable[Date])), ""), ""))</f>
        <v/>
      </c>
      <c r="E284" s="11" t="str" cm="1">
        <f t="array" ref="E284">IFERROR(INDEX(TransTable[Transaction Type], SMALL( IF( 'Fund Analysis'!$D$6 = TransTable[Fund Name], ROW( TransTable[Fund Name]) - ROW( 'Transaction List'!$B$10) + 1), C283)), IFERROR(IF( C283-1 = COUNTIF(TransTable[Fund Name], 'Fund Analysis'!$D$6), "Current Value", ""), ""))</f>
        <v/>
      </c>
      <c r="F284" s="12" t="str" cm="1">
        <f t="array" ref="F284">IFERROR(IF(E284 = "Valuation", 0, INDEX(TransTable[Amount], SMALL( IF( 'Fund Analysis'!$D$6 = TransTable[Fund Name], ROW( TransTable[Fund Name]) - ROW( 'Transaction List'!$B$10) + 1), C283))), IFERROR(IF( C283-1 = COUNTIF(TransTable[Fund Name], 'Fund Analysis'!$D$6), VLOOKUP( $D$6, InvestTable[], MATCH( "Expected Valuation", InvestTable[#Headers], 0), FALSE), ""), ""))</f>
        <v/>
      </c>
      <c r="G284" s="13" t="str">
        <f>IFERROR(IF(C283-1 = COUNTIF(TransTable[Fund Name], 'Fund Analysis'!$D$6), XIRR($F$11:F284, $D$11:D284), ""), "")</f>
        <v/>
      </c>
      <c r="H284" s="13" t="str">
        <f>IFERROR(IF(C283-1 = COUNTIF(TransTable[Fund Name], 'Fund Analysis'!$D$6), MIRR($F$11:F284, 0, VLOOKUP($D$6, InvestTable[], 10, FALSE)), ""), "")</f>
        <v/>
      </c>
      <c r="I284" s="23" t="str">
        <f t="shared" si="10"/>
        <v/>
      </c>
    </row>
    <row r="285" spans="2:9" x14ac:dyDescent="0.2">
      <c r="B285" s="22"/>
      <c r="C285" s="20" t="str">
        <f t="shared" si="9"/>
        <v/>
      </c>
      <c r="D285" s="10" t="str" cm="1">
        <f t="array" ref="D285">IFERROR(INDEX(TransTable[Date], SMALL( IF( 'Fund Analysis'!$D$6 = TransTable[Fund Name], ROW( TransTable[Fund Name]) - ROW( 'Transaction List'!$B$10) + 1), 'Fund Analysis'!C284)), IFERROR(IF( C284-1 = COUNTIF(TransTable[Fund Name], 'Fund Analysis'!$D$6), MAX( IF( TransTable[Fund Name] = 'Fund Analysis'!$D$6, TransTable[Date])), ""), ""))</f>
        <v/>
      </c>
      <c r="E285" s="11" t="str" cm="1">
        <f t="array" ref="E285">IFERROR(INDEX(TransTable[Transaction Type], SMALL( IF( 'Fund Analysis'!$D$6 = TransTable[Fund Name], ROW( TransTable[Fund Name]) - ROW( 'Transaction List'!$B$10) + 1), C284)), IFERROR(IF( C284-1 = COUNTIF(TransTable[Fund Name], 'Fund Analysis'!$D$6), "Current Value", ""), ""))</f>
        <v/>
      </c>
      <c r="F285" s="12" t="str" cm="1">
        <f t="array" ref="F285">IFERROR(IF(E285 = "Valuation", 0, INDEX(TransTable[Amount], SMALL( IF( 'Fund Analysis'!$D$6 = TransTable[Fund Name], ROW( TransTable[Fund Name]) - ROW( 'Transaction List'!$B$10) + 1), C284))), IFERROR(IF( C284-1 = COUNTIF(TransTable[Fund Name], 'Fund Analysis'!$D$6), VLOOKUP( $D$6, InvestTable[], MATCH( "Expected Valuation", InvestTable[#Headers], 0), FALSE), ""), ""))</f>
        <v/>
      </c>
      <c r="G285" s="13" t="str">
        <f>IFERROR(IF(C284-1 = COUNTIF(TransTable[Fund Name], 'Fund Analysis'!$D$6), XIRR($F$11:F285, $D$11:D285), ""), "")</f>
        <v/>
      </c>
      <c r="H285" s="13" t="str">
        <f>IFERROR(IF(C284-1 = COUNTIF(TransTable[Fund Name], 'Fund Analysis'!$D$6), MIRR($F$11:F285, 0, VLOOKUP($D$6, InvestTable[], 10, FALSE)), ""), "")</f>
        <v/>
      </c>
      <c r="I285" s="23" t="str">
        <f t="shared" si="10"/>
        <v/>
      </c>
    </row>
    <row r="286" spans="2:9" x14ac:dyDescent="0.2">
      <c r="B286" s="22"/>
      <c r="C286" s="20" t="str">
        <f t="shared" si="9"/>
        <v/>
      </c>
      <c r="D286" s="10" t="str" cm="1">
        <f t="array" ref="D286">IFERROR(INDEX(TransTable[Date], SMALL( IF( 'Fund Analysis'!$D$6 = TransTable[Fund Name], ROW( TransTable[Fund Name]) - ROW( 'Transaction List'!$B$10) + 1), 'Fund Analysis'!C285)), IFERROR(IF( C285-1 = COUNTIF(TransTable[Fund Name], 'Fund Analysis'!$D$6), MAX( IF( TransTable[Fund Name] = 'Fund Analysis'!$D$6, TransTable[Date])), ""), ""))</f>
        <v/>
      </c>
      <c r="E286" s="11" t="str" cm="1">
        <f t="array" ref="E286">IFERROR(INDEX(TransTable[Transaction Type], SMALL( IF( 'Fund Analysis'!$D$6 = TransTable[Fund Name], ROW( TransTable[Fund Name]) - ROW( 'Transaction List'!$B$10) + 1), C285)), IFERROR(IF( C285-1 = COUNTIF(TransTable[Fund Name], 'Fund Analysis'!$D$6), "Current Value", ""), ""))</f>
        <v/>
      </c>
      <c r="F286" s="12" t="str" cm="1">
        <f t="array" ref="F286">IFERROR(IF(E286 = "Valuation", 0, INDEX(TransTable[Amount], SMALL( IF( 'Fund Analysis'!$D$6 = TransTable[Fund Name], ROW( TransTable[Fund Name]) - ROW( 'Transaction List'!$B$10) + 1), C285))), IFERROR(IF( C285-1 = COUNTIF(TransTable[Fund Name], 'Fund Analysis'!$D$6), VLOOKUP( $D$6, InvestTable[], MATCH( "Expected Valuation", InvestTable[#Headers], 0), FALSE), ""), ""))</f>
        <v/>
      </c>
      <c r="G286" s="13" t="str">
        <f>IFERROR(IF(C285-1 = COUNTIF(TransTable[Fund Name], 'Fund Analysis'!$D$6), XIRR($F$11:F286, $D$11:D286), ""), "")</f>
        <v/>
      </c>
      <c r="H286" s="13" t="str">
        <f>IFERROR(IF(C285-1 = COUNTIF(TransTable[Fund Name], 'Fund Analysis'!$D$6), MIRR($F$11:F286, 0, VLOOKUP($D$6, InvestTable[], 10, FALSE)), ""), "")</f>
        <v/>
      </c>
      <c r="I286" s="23" t="str">
        <f t="shared" si="10"/>
        <v/>
      </c>
    </row>
    <row r="287" spans="2:9" x14ac:dyDescent="0.2">
      <c r="B287" s="22"/>
      <c r="C287" s="20" t="str">
        <f t="shared" si="9"/>
        <v/>
      </c>
      <c r="D287" s="10" t="str" cm="1">
        <f t="array" ref="D287">IFERROR(INDEX(TransTable[Date], SMALL( IF( 'Fund Analysis'!$D$6 = TransTable[Fund Name], ROW( TransTable[Fund Name]) - ROW( 'Transaction List'!$B$10) + 1), 'Fund Analysis'!C286)), IFERROR(IF( C286-1 = COUNTIF(TransTable[Fund Name], 'Fund Analysis'!$D$6), MAX( IF( TransTable[Fund Name] = 'Fund Analysis'!$D$6, TransTable[Date])), ""), ""))</f>
        <v/>
      </c>
      <c r="E287" s="11" t="str" cm="1">
        <f t="array" ref="E287">IFERROR(INDEX(TransTable[Transaction Type], SMALL( IF( 'Fund Analysis'!$D$6 = TransTable[Fund Name], ROW( TransTable[Fund Name]) - ROW( 'Transaction List'!$B$10) + 1), C286)), IFERROR(IF( C286-1 = COUNTIF(TransTable[Fund Name], 'Fund Analysis'!$D$6), "Current Value", ""), ""))</f>
        <v/>
      </c>
      <c r="F287" s="12" t="str" cm="1">
        <f t="array" ref="F287">IFERROR(IF(E287 = "Valuation", 0, INDEX(TransTable[Amount], SMALL( IF( 'Fund Analysis'!$D$6 = TransTable[Fund Name], ROW( TransTable[Fund Name]) - ROW( 'Transaction List'!$B$10) + 1), C286))), IFERROR(IF( C286-1 = COUNTIF(TransTable[Fund Name], 'Fund Analysis'!$D$6), VLOOKUP( $D$6, InvestTable[], MATCH( "Expected Valuation", InvestTable[#Headers], 0), FALSE), ""), ""))</f>
        <v/>
      </c>
      <c r="G287" s="13" t="str">
        <f>IFERROR(IF(C286-1 = COUNTIF(TransTable[Fund Name], 'Fund Analysis'!$D$6), XIRR($F$11:F287, $D$11:D287), ""), "")</f>
        <v/>
      </c>
      <c r="H287" s="13" t="str">
        <f>IFERROR(IF(C286-1 = COUNTIF(TransTable[Fund Name], 'Fund Analysis'!$D$6), MIRR($F$11:F287, 0, VLOOKUP($D$6, InvestTable[], 10, FALSE)), ""), "")</f>
        <v/>
      </c>
      <c r="I287" s="23" t="str">
        <f t="shared" si="10"/>
        <v/>
      </c>
    </row>
    <row r="288" spans="2:9" x14ac:dyDescent="0.2">
      <c r="B288" s="22"/>
      <c r="C288" s="20" t="str">
        <f t="shared" ref="C288:C351" si="11">IFERROR(IF(D288 = "", "", C287 + 1), "")</f>
        <v/>
      </c>
      <c r="D288" s="10" t="str" cm="1">
        <f t="array" ref="D288">IFERROR(INDEX(TransTable[Date], SMALL( IF( 'Fund Analysis'!$D$6 = TransTable[Fund Name], ROW( TransTable[Fund Name]) - ROW( 'Transaction List'!$B$10) + 1), 'Fund Analysis'!C287)), IFERROR(IF( C287-1 = COUNTIF(TransTable[Fund Name], 'Fund Analysis'!$D$6), MAX( IF( TransTable[Fund Name] = 'Fund Analysis'!$D$6, TransTable[Date])), ""), ""))</f>
        <v/>
      </c>
      <c r="E288" s="11" t="str" cm="1">
        <f t="array" ref="E288">IFERROR(INDEX(TransTable[Transaction Type], SMALL( IF( 'Fund Analysis'!$D$6 = TransTable[Fund Name], ROW( TransTable[Fund Name]) - ROW( 'Transaction List'!$B$10) + 1), C287)), IFERROR(IF( C287-1 = COUNTIF(TransTable[Fund Name], 'Fund Analysis'!$D$6), "Current Value", ""), ""))</f>
        <v/>
      </c>
      <c r="F288" s="12" t="str" cm="1">
        <f t="array" ref="F288">IFERROR(IF(E288 = "Valuation", 0, INDEX(TransTable[Amount], SMALL( IF( 'Fund Analysis'!$D$6 = TransTable[Fund Name], ROW( TransTable[Fund Name]) - ROW( 'Transaction List'!$B$10) + 1), C287))), IFERROR(IF( C287-1 = COUNTIF(TransTable[Fund Name], 'Fund Analysis'!$D$6), VLOOKUP( $D$6, InvestTable[], MATCH( "Expected Valuation", InvestTable[#Headers], 0), FALSE), ""), ""))</f>
        <v/>
      </c>
      <c r="G288" s="13" t="str">
        <f>IFERROR(IF(C287-1 = COUNTIF(TransTable[Fund Name], 'Fund Analysis'!$D$6), XIRR($F$11:F288, $D$11:D288), ""), "")</f>
        <v/>
      </c>
      <c r="H288" s="13" t="str">
        <f>IFERROR(IF(C287-1 = COUNTIF(TransTable[Fund Name], 'Fund Analysis'!$D$6), MIRR($F$11:F288, 0, VLOOKUP($D$6, InvestTable[], 10, FALSE)), ""), "")</f>
        <v/>
      </c>
      <c r="I288" s="23" t="str">
        <f t="shared" si="10"/>
        <v/>
      </c>
    </row>
    <row r="289" spans="2:9" x14ac:dyDescent="0.2">
      <c r="B289" s="22"/>
      <c r="C289" s="20" t="str">
        <f t="shared" si="11"/>
        <v/>
      </c>
      <c r="D289" s="10" t="str" cm="1">
        <f t="array" ref="D289">IFERROR(INDEX(TransTable[Date], SMALL( IF( 'Fund Analysis'!$D$6 = TransTable[Fund Name], ROW( TransTable[Fund Name]) - ROW( 'Transaction List'!$B$10) + 1), 'Fund Analysis'!C288)), IFERROR(IF( C288-1 = COUNTIF(TransTable[Fund Name], 'Fund Analysis'!$D$6), MAX( IF( TransTable[Fund Name] = 'Fund Analysis'!$D$6, TransTable[Date])), ""), ""))</f>
        <v/>
      </c>
      <c r="E289" s="11" t="str" cm="1">
        <f t="array" ref="E289">IFERROR(INDEX(TransTable[Transaction Type], SMALL( IF( 'Fund Analysis'!$D$6 = TransTable[Fund Name], ROW( TransTable[Fund Name]) - ROW( 'Transaction List'!$B$10) + 1), C288)), IFERROR(IF( C288-1 = COUNTIF(TransTable[Fund Name], 'Fund Analysis'!$D$6), "Current Value", ""), ""))</f>
        <v/>
      </c>
      <c r="F289" s="12" t="str" cm="1">
        <f t="array" ref="F289">IFERROR(IF(E289 = "Valuation", 0, INDEX(TransTable[Amount], SMALL( IF( 'Fund Analysis'!$D$6 = TransTable[Fund Name], ROW( TransTable[Fund Name]) - ROW( 'Transaction List'!$B$10) + 1), C288))), IFERROR(IF( C288-1 = COUNTIF(TransTable[Fund Name], 'Fund Analysis'!$D$6), VLOOKUP( $D$6, InvestTable[], MATCH( "Expected Valuation", InvestTable[#Headers], 0), FALSE), ""), ""))</f>
        <v/>
      </c>
      <c r="G289" s="13" t="str">
        <f>IFERROR(IF(C288-1 = COUNTIF(TransTable[Fund Name], 'Fund Analysis'!$D$6), XIRR($F$11:F289, $D$11:D289), ""), "")</f>
        <v/>
      </c>
      <c r="H289" s="13" t="str">
        <f>IFERROR(IF(C288-1 = COUNTIF(TransTable[Fund Name], 'Fund Analysis'!$D$6), MIRR($F$11:F289, 0, VLOOKUP($D$6, InvestTable[], 10, FALSE)), ""), "")</f>
        <v/>
      </c>
      <c r="I289" s="23" t="str">
        <f t="shared" si="10"/>
        <v/>
      </c>
    </row>
    <row r="290" spans="2:9" x14ac:dyDescent="0.2">
      <c r="B290" s="22"/>
      <c r="C290" s="20" t="str">
        <f t="shared" si="11"/>
        <v/>
      </c>
      <c r="D290" s="10" t="str" cm="1">
        <f t="array" ref="D290">IFERROR(INDEX(TransTable[Date], SMALL( IF( 'Fund Analysis'!$D$6 = TransTable[Fund Name], ROW( TransTable[Fund Name]) - ROW( 'Transaction List'!$B$10) + 1), 'Fund Analysis'!C289)), IFERROR(IF( C289-1 = COUNTIF(TransTable[Fund Name], 'Fund Analysis'!$D$6), MAX( IF( TransTable[Fund Name] = 'Fund Analysis'!$D$6, TransTable[Date])), ""), ""))</f>
        <v/>
      </c>
      <c r="E290" s="11" t="str" cm="1">
        <f t="array" ref="E290">IFERROR(INDEX(TransTable[Transaction Type], SMALL( IF( 'Fund Analysis'!$D$6 = TransTable[Fund Name], ROW( TransTable[Fund Name]) - ROW( 'Transaction List'!$B$10) + 1), C289)), IFERROR(IF( C289-1 = COUNTIF(TransTable[Fund Name], 'Fund Analysis'!$D$6), "Current Value", ""), ""))</f>
        <v/>
      </c>
      <c r="F290" s="12" t="str" cm="1">
        <f t="array" ref="F290">IFERROR(IF(E290 = "Valuation", 0, INDEX(TransTable[Amount], SMALL( IF( 'Fund Analysis'!$D$6 = TransTable[Fund Name], ROW( TransTable[Fund Name]) - ROW( 'Transaction List'!$B$10) + 1), C289))), IFERROR(IF( C289-1 = COUNTIF(TransTable[Fund Name], 'Fund Analysis'!$D$6), VLOOKUP( $D$6, InvestTable[], MATCH( "Expected Valuation", InvestTable[#Headers], 0), FALSE), ""), ""))</f>
        <v/>
      </c>
      <c r="G290" s="13" t="str">
        <f>IFERROR(IF(C289-1 = COUNTIF(TransTable[Fund Name], 'Fund Analysis'!$D$6), XIRR($F$11:F290, $D$11:D290), ""), "")</f>
        <v/>
      </c>
      <c r="H290" s="13" t="str">
        <f>IFERROR(IF(C289-1 = COUNTIF(TransTable[Fund Name], 'Fund Analysis'!$D$6), MIRR($F$11:F290, 0, VLOOKUP($D$6, InvestTable[], 10, FALSE)), ""), "")</f>
        <v/>
      </c>
      <c r="I290" s="23" t="str">
        <f t="shared" si="10"/>
        <v/>
      </c>
    </row>
    <row r="291" spans="2:9" x14ac:dyDescent="0.2">
      <c r="B291" s="22"/>
      <c r="C291" s="20" t="str">
        <f t="shared" si="11"/>
        <v/>
      </c>
      <c r="D291" s="10" t="str" cm="1">
        <f t="array" ref="D291">IFERROR(INDEX(TransTable[Date], SMALL( IF( 'Fund Analysis'!$D$6 = TransTable[Fund Name], ROW( TransTable[Fund Name]) - ROW( 'Transaction List'!$B$10) + 1), 'Fund Analysis'!C290)), IFERROR(IF( C290-1 = COUNTIF(TransTable[Fund Name], 'Fund Analysis'!$D$6), MAX( IF( TransTable[Fund Name] = 'Fund Analysis'!$D$6, TransTable[Date])), ""), ""))</f>
        <v/>
      </c>
      <c r="E291" s="11" t="str" cm="1">
        <f t="array" ref="E291">IFERROR(INDEX(TransTable[Transaction Type], SMALL( IF( 'Fund Analysis'!$D$6 = TransTable[Fund Name], ROW( TransTable[Fund Name]) - ROW( 'Transaction List'!$B$10) + 1), C290)), IFERROR(IF( C290-1 = COUNTIF(TransTable[Fund Name], 'Fund Analysis'!$D$6), "Current Value", ""), ""))</f>
        <v/>
      </c>
      <c r="F291" s="12" t="str" cm="1">
        <f t="array" ref="F291">IFERROR(IF(E291 = "Valuation", 0, INDEX(TransTable[Amount], SMALL( IF( 'Fund Analysis'!$D$6 = TransTable[Fund Name], ROW( TransTable[Fund Name]) - ROW( 'Transaction List'!$B$10) + 1), C290))), IFERROR(IF( C290-1 = COUNTIF(TransTable[Fund Name], 'Fund Analysis'!$D$6), VLOOKUP( $D$6, InvestTable[], MATCH( "Expected Valuation", InvestTable[#Headers], 0), FALSE), ""), ""))</f>
        <v/>
      </c>
      <c r="G291" s="13" t="str">
        <f>IFERROR(IF(C290-1 = COUNTIF(TransTable[Fund Name], 'Fund Analysis'!$D$6), XIRR($F$11:F291, $D$11:D291), ""), "")</f>
        <v/>
      </c>
      <c r="H291" s="13" t="str">
        <f>IFERROR(IF(C290-1 = COUNTIF(TransTable[Fund Name], 'Fund Analysis'!$D$6), MIRR($F$11:F291, 0, VLOOKUP($D$6, InvestTable[], 10, FALSE)), ""), "")</f>
        <v/>
      </c>
      <c r="I291" s="23" t="str">
        <f t="shared" si="10"/>
        <v/>
      </c>
    </row>
    <row r="292" spans="2:9" x14ac:dyDescent="0.2">
      <c r="B292" s="22"/>
      <c r="C292" s="20" t="str">
        <f t="shared" si="11"/>
        <v/>
      </c>
      <c r="D292" s="10" t="str" cm="1">
        <f t="array" ref="D292">IFERROR(INDEX(TransTable[Date], SMALL( IF( 'Fund Analysis'!$D$6 = TransTable[Fund Name], ROW( TransTable[Fund Name]) - ROW( 'Transaction List'!$B$10) + 1), 'Fund Analysis'!C291)), IFERROR(IF( C291-1 = COUNTIF(TransTable[Fund Name], 'Fund Analysis'!$D$6), MAX( IF( TransTable[Fund Name] = 'Fund Analysis'!$D$6, TransTable[Date])), ""), ""))</f>
        <v/>
      </c>
      <c r="E292" s="11" t="str" cm="1">
        <f t="array" ref="E292">IFERROR(INDEX(TransTable[Transaction Type], SMALL( IF( 'Fund Analysis'!$D$6 = TransTable[Fund Name], ROW( TransTable[Fund Name]) - ROW( 'Transaction List'!$B$10) + 1), C291)), IFERROR(IF( C291-1 = COUNTIF(TransTable[Fund Name], 'Fund Analysis'!$D$6), "Current Value", ""), ""))</f>
        <v/>
      </c>
      <c r="F292" s="12" t="str" cm="1">
        <f t="array" ref="F292">IFERROR(IF(E292 = "Valuation", 0, INDEX(TransTable[Amount], SMALL( IF( 'Fund Analysis'!$D$6 = TransTable[Fund Name], ROW( TransTable[Fund Name]) - ROW( 'Transaction List'!$B$10) + 1), C291))), IFERROR(IF( C291-1 = COUNTIF(TransTable[Fund Name], 'Fund Analysis'!$D$6), VLOOKUP( $D$6, InvestTable[], MATCH( "Expected Valuation", InvestTable[#Headers], 0), FALSE), ""), ""))</f>
        <v/>
      </c>
      <c r="G292" s="13" t="str">
        <f>IFERROR(IF(C291-1 = COUNTIF(TransTable[Fund Name], 'Fund Analysis'!$D$6), XIRR($F$11:F292, $D$11:D292), ""), "")</f>
        <v/>
      </c>
      <c r="H292" s="13" t="str">
        <f>IFERROR(IF(C291-1 = COUNTIF(TransTable[Fund Name], 'Fund Analysis'!$D$6), MIRR($F$11:F292, 0, VLOOKUP($D$6, InvestTable[], 10, FALSE)), ""), "")</f>
        <v/>
      </c>
      <c r="I292" s="23" t="str">
        <f t="shared" si="10"/>
        <v/>
      </c>
    </row>
    <row r="293" spans="2:9" x14ac:dyDescent="0.2">
      <c r="B293" s="22"/>
      <c r="C293" s="20" t="str">
        <f t="shared" si="11"/>
        <v/>
      </c>
      <c r="D293" s="10" t="str" cm="1">
        <f t="array" ref="D293">IFERROR(INDEX(TransTable[Date], SMALL( IF( 'Fund Analysis'!$D$6 = TransTable[Fund Name], ROW( TransTable[Fund Name]) - ROW( 'Transaction List'!$B$10) + 1), 'Fund Analysis'!C292)), IFERROR(IF( C292-1 = COUNTIF(TransTable[Fund Name], 'Fund Analysis'!$D$6), MAX( IF( TransTable[Fund Name] = 'Fund Analysis'!$D$6, TransTable[Date])), ""), ""))</f>
        <v/>
      </c>
      <c r="E293" s="11" t="str" cm="1">
        <f t="array" ref="E293">IFERROR(INDEX(TransTable[Transaction Type], SMALL( IF( 'Fund Analysis'!$D$6 = TransTable[Fund Name], ROW( TransTable[Fund Name]) - ROW( 'Transaction List'!$B$10) + 1), C292)), IFERROR(IF( C292-1 = COUNTIF(TransTable[Fund Name], 'Fund Analysis'!$D$6), "Current Value", ""), ""))</f>
        <v/>
      </c>
      <c r="F293" s="12" t="str" cm="1">
        <f t="array" ref="F293">IFERROR(IF(E293 = "Valuation", 0, INDEX(TransTable[Amount], SMALL( IF( 'Fund Analysis'!$D$6 = TransTable[Fund Name], ROW( TransTable[Fund Name]) - ROW( 'Transaction List'!$B$10) + 1), C292))), IFERROR(IF( C292-1 = COUNTIF(TransTable[Fund Name], 'Fund Analysis'!$D$6), VLOOKUP( $D$6, InvestTable[], MATCH( "Expected Valuation", InvestTable[#Headers], 0), FALSE), ""), ""))</f>
        <v/>
      </c>
      <c r="G293" s="13" t="str">
        <f>IFERROR(IF(C292-1 = COUNTIF(TransTable[Fund Name], 'Fund Analysis'!$D$6), XIRR($F$11:F293, $D$11:D293), ""), "")</f>
        <v/>
      </c>
      <c r="H293" s="13" t="str">
        <f>IFERROR(IF(C292-1 = COUNTIF(TransTable[Fund Name], 'Fund Analysis'!$D$6), MIRR($F$11:F293, 0, VLOOKUP($D$6, InvestTable[], 10, FALSE)), ""), "")</f>
        <v/>
      </c>
      <c r="I293" s="23" t="str">
        <f t="shared" si="10"/>
        <v/>
      </c>
    </row>
    <row r="294" spans="2:9" x14ac:dyDescent="0.2">
      <c r="B294" s="22"/>
      <c r="C294" s="20" t="str">
        <f t="shared" si="11"/>
        <v/>
      </c>
      <c r="D294" s="10" t="str" cm="1">
        <f t="array" ref="D294">IFERROR(INDEX(TransTable[Date], SMALL( IF( 'Fund Analysis'!$D$6 = TransTable[Fund Name], ROW( TransTable[Fund Name]) - ROW( 'Transaction List'!$B$10) + 1), 'Fund Analysis'!C293)), IFERROR(IF( C293-1 = COUNTIF(TransTable[Fund Name], 'Fund Analysis'!$D$6), MAX( IF( TransTable[Fund Name] = 'Fund Analysis'!$D$6, TransTable[Date])), ""), ""))</f>
        <v/>
      </c>
      <c r="E294" s="11" t="str" cm="1">
        <f t="array" ref="E294">IFERROR(INDEX(TransTable[Transaction Type], SMALL( IF( 'Fund Analysis'!$D$6 = TransTable[Fund Name], ROW( TransTable[Fund Name]) - ROW( 'Transaction List'!$B$10) + 1), C293)), IFERROR(IF( C293-1 = COUNTIF(TransTable[Fund Name], 'Fund Analysis'!$D$6), "Current Value", ""), ""))</f>
        <v/>
      </c>
      <c r="F294" s="12" t="str" cm="1">
        <f t="array" ref="F294">IFERROR(IF(E294 = "Valuation", 0, INDEX(TransTable[Amount], SMALL( IF( 'Fund Analysis'!$D$6 = TransTable[Fund Name], ROW( TransTable[Fund Name]) - ROW( 'Transaction List'!$B$10) + 1), C293))), IFERROR(IF( C293-1 = COUNTIF(TransTable[Fund Name], 'Fund Analysis'!$D$6), VLOOKUP( $D$6, InvestTable[], MATCH( "Expected Valuation", InvestTable[#Headers], 0), FALSE), ""), ""))</f>
        <v/>
      </c>
      <c r="G294" s="13" t="str">
        <f>IFERROR(IF(C293-1 = COUNTIF(TransTable[Fund Name], 'Fund Analysis'!$D$6), XIRR($F$11:F294, $D$11:D294), ""), "")</f>
        <v/>
      </c>
      <c r="H294" s="13" t="str">
        <f>IFERROR(IF(C293-1 = COUNTIF(TransTable[Fund Name], 'Fund Analysis'!$D$6), MIRR($F$11:F294, 0, VLOOKUP($D$6, InvestTable[], 10, FALSE)), ""), "")</f>
        <v/>
      </c>
      <c r="I294" s="23" t="str">
        <f t="shared" si="10"/>
        <v/>
      </c>
    </row>
    <row r="295" spans="2:9" x14ac:dyDescent="0.2">
      <c r="B295" s="22"/>
      <c r="C295" s="20" t="str">
        <f t="shared" si="11"/>
        <v/>
      </c>
      <c r="D295" s="10" t="str" cm="1">
        <f t="array" ref="D295">IFERROR(INDEX(TransTable[Date], SMALL( IF( 'Fund Analysis'!$D$6 = TransTable[Fund Name], ROW( TransTable[Fund Name]) - ROW( 'Transaction List'!$B$10) + 1), 'Fund Analysis'!C294)), IFERROR(IF( C294-1 = COUNTIF(TransTable[Fund Name], 'Fund Analysis'!$D$6), MAX( IF( TransTable[Fund Name] = 'Fund Analysis'!$D$6, TransTable[Date])), ""), ""))</f>
        <v/>
      </c>
      <c r="E295" s="11" t="str" cm="1">
        <f t="array" ref="E295">IFERROR(INDEX(TransTable[Transaction Type], SMALL( IF( 'Fund Analysis'!$D$6 = TransTable[Fund Name], ROW( TransTable[Fund Name]) - ROW( 'Transaction List'!$B$10) + 1), C294)), IFERROR(IF( C294-1 = COUNTIF(TransTable[Fund Name], 'Fund Analysis'!$D$6), "Current Value", ""), ""))</f>
        <v/>
      </c>
      <c r="F295" s="12" t="str" cm="1">
        <f t="array" ref="F295">IFERROR(IF(E295 = "Valuation", 0, INDEX(TransTable[Amount], SMALL( IF( 'Fund Analysis'!$D$6 = TransTable[Fund Name], ROW( TransTable[Fund Name]) - ROW( 'Transaction List'!$B$10) + 1), C294))), IFERROR(IF( C294-1 = COUNTIF(TransTable[Fund Name], 'Fund Analysis'!$D$6), VLOOKUP( $D$6, InvestTable[], MATCH( "Expected Valuation", InvestTable[#Headers], 0), FALSE), ""), ""))</f>
        <v/>
      </c>
      <c r="G295" s="13" t="str">
        <f>IFERROR(IF(C294-1 = COUNTIF(TransTable[Fund Name], 'Fund Analysis'!$D$6), XIRR($F$11:F295, $D$11:D295), ""), "")</f>
        <v/>
      </c>
      <c r="H295" s="13" t="str">
        <f>IFERROR(IF(C294-1 = COUNTIF(TransTable[Fund Name], 'Fund Analysis'!$D$6), MIRR($F$11:F295, 0, VLOOKUP($D$6, InvestTable[], 10, FALSE)), ""), "")</f>
        <v/>
      </c>
      <c r="I295" s="23" t="str">
        <f t="shared" si="10"/>
        <v/>
      </c>
    </row>
    <row r="296" spans="2:9" x14ac:dyDescent="0.2">
      <c r="B296" s="22"/>
      <c r="C296" s="20" t="str">
        <f t="shared" si="11"/>
        <v/>
      </c>
      <c r="D296" s="10" t="str" cm="1">
        <f t="array" ref="D296">IFERROR(INDEX(TransTable[Date], SMALL( IF( 'Fund Analysis'!$D$6 = TransTable[Fund Name], ROW( TransTable[Fund Name]) - ROW( 'Transaction List'!$B$10) + 1), 'Fund Analysis'!C295)), IFERROR(IF( C295-1 = COUNTIF(TransTable[Fund Name], 'Fund Analysis'!$D$6), MAX( IF( TransTable[Fund Name] = 'Fund Analysis'!$D$6, TransTable[Date])), ""), ""))</f>
        <v/>
      </c>
      <c r="E296" s="11" t="str" cm="1">
        <f t="array" ref="E296">IFERROR(INDEX(TransTable[Transaction Type], SMALL( IF( 'Fund Analysis'!$D$6 = TransTable[Fund Name], ROW( TransTable[Fund Name]) - ROW( 'Transaction List'!$B$10) + 1), C295)), IFERROR(IF( C295-1 = COUNTIF(TransTable[Fund Name], 'Fund Analysis'!$D$6), "Current Value", ""), ""))</f>
        <v/>
      </c>
      <c r="F296" s="12" t="str" cm="1">
        <f t="array" ref="F296">IFERROR(IF(E296 = "Valuation", 0, INDEX(TransTable[Amount], SMALL( IF( 'Fund Analysis'!$D$6 = TransTable[Fund Name], ROW( TransTable[Fund Name]) - ROW( 'Transaction List'!$B$10) + 1), C295))), IFERROR(IF( C295-1 = COUNTIF(TransTable[Fund Name], 'Fund Analysis'!$D$6), VLOOKUP( $D$6, InvestTable[], MATCH( "Expected Valuation", InvestTable[#Headers], 0), FALSE), ""), ""))</f>
        <v/>
      </c>
      <c r="G296" s="13" t="str">
        <f>IFERROR(IF(C295-1 = COUNTIF(TransTable[Fund Name], 'Fund Analysis'!$D$6), XIRR($F$11:F296, $D$11:D296), ""), "")</f>
        <v/>
      </c>
      <c r="H296" s="13" t="str">
        <f>IFERROR(IF(C295-1 = COUNTIF(TransTable[Fund Name], 'Fund Analysis'!$D$6), MIRR($F$11:F296, 0, VLOOKUP($D$6, InvestTable[], 10, FALSE)), ""), "")</f>
        <v/>
      </c>
      <c r="I296" s="23" t="str">
        <f t="shared" si="10"/>
        <v/>
      </c>
    </row>
    <row r="297" spans="2:9" x14ac:dyDescent="0.2">
      <c r="B297" s="22"/>
      <c r="C297" s="20" t="str">
        <f t="shared" si="11"/>
        <v/>
      </c>
      <c r="D297" s="10" t="str" cm="1">
        <f t="array" ref="D297">IFERROR(INDEX(TransTable[Date], SMALL( IF( 'Fund Analysis'!$D$6 = TransTable[Fund Name], ROW( TransTable[Fund Name]) - ROW( 'Transaction List'!$B$10) + 1), 'Fund Analysis'!C296)), IFERROR(IF( C296-1 = COUNTIF(TransTable[Fund Name], 'Fund Analysis'!$D$6), MAX( IF( TransTable[Fund Name] = 'Fund Analysis'!$D$6, TransTable[Date])), ""), ""))</f>
        <v/>
      </c>
      <c r="E297" s="11" t="str" cm="1">
        <f t="array" ref="E297">IFERROR(INDEX(TransTable[Transaction Type], SMALL( IF( 'Fund Analysis'!$D$6 = TransTable[Fund Name], ROW( TransTable[Fund Name]) - ROW( 'Transaction List'!$B$10) + 1), C296)), IFERROR(IF( C296-1 = COUNTIF(TransTable[Fund Name], 'Fund Analysis'!$D$6), "Current Value", ""), ""))</f>
        <v/>
      </c>
      <c r="F297" s="12" t="str" cm="1">
        <f t="array" ref="F297">IFERROR(IF(E297 = "Valuation", 0, INDEX(TransTable[Amount], SMALL( IF( 'Fund Analysis'!$D$6 = TransTable[Fund Name], ROW( TransTable[Fund Name]) - ROW( 'Transaction List'!$B$10) + 1), C296))), IFERROR(IF( C296-1 = COUNTIF(TransTable[Fund Name], 'Fund Analysis'!$D$6), VLOOKUP( $D$6, InvestTable[], MATCH( "Expected Valuation", InvestTable[#Headers], 0), FALSE), ""), ""))</f>
        <v/>
      </c>
      <c r="G297" s="13" t="str">
        <f>IFERROR(IF(C296-1 = COUNTIF(TransTable[Fund Name], 'Fund Analysis'!$D$6), XIRR($F$11:F297, $D$11:D297), ""), "")</f>
        <v/>
      </c>
      <c r="H297" s="13" t="str">
        <f>IFERROR(IF(C296-1 = COUNTIF(TransTable[Fund Name], 'Fund Analysis'!$D$6), MIRR($F$11:F297, 0, VLOOKUP($D$6, InvestTable[], 10, FALSE)), ""), "")</f>
        <v/>
      </c>
      <c r="I297" s="23" t="str">
        <f t="shared" si="10"/>
        <v/>
      </c>
    </row>
    <row r="298" spans="2:9" x14ac:dyDescent="0.2">
      <c r="B298" s="22"/>
      <c r="C298" s="20" t="str">
        <f t="shared" si="11"/>
        <v/>
      </c>
      <c r="D298" s="10" t="str" cm="1">
        <f t="array" ref="D298">IFERROR(INDEX(TransTable[Date], SMALL( IF( 'Fund Analysis'!$D$6 = TransTable[Fund Name], ROW( TransTable[Fund Name]) - ROW( 'Transaction List'!$B$10) + 1), 'Fund Analysis'!C297)), IFERROR(IF( C297-1 = COUNTIF(TransTable[Fund Name], 'Fund Analysis'!$D$6), MAX( IF( TransTable[Fund Name] = 'Fund Analysis'!$D$6, TransTable[Date])), ""), ""))</f>
        <v/>
      </c>
      <c r="E298" s="11" t="str" cm="1">
        <f t="array" ref="E298">IFERROR(INDEX(TransTable[Transaction Type], SMALL( IF( 'Fund Analysis'!$D$6 = TransTable[Fund Name], ROW( TransTable[Fund Name]) - ROW( 'Transaction List'!$B$10) + 1), C297)), IFERROR(IF( C297-1 = COUNTIF(TransTable[Fund Name], 'Fund Analysis'!$D$6), "Current Value", ""), ""))</f>
        <v/>
      </c>
      <c r="F298" s="12" t="str" cm="1">
        <f t="array" ref="F298">IFERROR(IF(E298 = "Valuation", 0, INDEX(TransTable[Amount], SMALL( IF( 'Fund Analysis'!$D$6 = TransTable[Fund Name], ROW( TransTable[Fund Name]) - ROW( 'Transaction List'!$B$10) + 1), C297))), IFERROR(IF( C297-1 = COUNTIF(TransTable[Fund Name], 'Fund Analysis'!$D$6), VLOOKUP( $D$6, InvestTable[], MATCH( "Expected Valuation", InvestTable[#Headers], 0), FALSE), ""), ""))</f>
        <v/>
      </c>
      <c r="G298" s="13" t="str">
        <f>IFERROR(IF(C297-1 = COUNTIF(TransTable[Fund Name], 'Fund Analysis'!$D$6), XIRR($F$11:F298, $D$11:D298), ""), "")</f>
        <v/>
      </c>
      <c r="H298" s="13" t="str">
        <f>IFERROR(IF(C297-1 = COUNTIF(TransTable[Fund Name], 'Fund Analysis'!$D$6), MIRR($F$11:F298, 0, VLOOKUP($D$6, InvestTable[], 10, FALSE)), ""), "")</f>
        <v/>
      </c>
      <c r="I298" s="23" t="str">
        <f t="shared" si="10"/>
        <v/>
      </c>
    </row>
    <row r="299" spans="2:9" x14ac:dyDescent="0.2">
      <c r="B299" s="22"/>
      <c r="C299" s="20" t="str">
        <f t="shared" si="11"/>
        <v/>
      </c>
      <c r="D299" s="10" t="str" cm="1">
        <f t="array" ref="D299">IFERROR(INDEX(TransTable[Date], SMALL( IF( 'Fund Analysis'!$D$6 = TransTable[Fund Name], ROW( TransTable[Fund Name]) - ROW( 'Transaction List'!$B$10) + 1), 'Fund Analysis'!C298)), IFERROR(IF( C298-1 = COUNTIF(TransTable[Fund Name], 'Fund Analysis'!$D$6), MAX( IF( TransTable[Fund Name] = 'Fund Analysis'!$D$6, TransTable[Date])), ""), ""))</f>
        <v/>
      </c>
      <c r="E299" s="11" t="str" cm="1">
        <f t="array" ref="E299">IFERROR(INDEX(TransTable[Transaction Type], SMALL( IF( 'Fund Analysis'!$D$6 = TransTable[Fund Name], ROW( TransTable[Fund Name]) - ROW( 'Transaction List'!$B$10) + 1), C298)), IFERROR(IF( C298-1 = COUNTIF(TransTable[Fund Name], 'Fund Analysis'!$D$6), "Current Value", ""), ""))</f>
        <v/>
      </c>
      <c r="F299" s="12" t="str" cm="1">
        <f t="array" ref="F299">IFERROR(IF(E299 = "Valuation", 0, INDEX(TransTable[Amount], SMALL( IF( 'Fund Analysis'!$D$6 = TransTable[Fund Name], ROW( TransTable[Fund Name]) - ROW( 'Transaction List'!$B$10) + 1), C298))), IFERROR(IF( C298-1 = COUNTIF(TransTable[Fund Name], 'Fund Analysis'!$D$6), VLOOKUP( $D$6, InvestTable[], MATCH( "Expected Valuation", InvestTable[#Headers], 0), FALSE), ""), ""))</f>
        <v/>
      </c>
      <c r="G299" s="13" t="str">
        <f>IFERROR(IF(C298-1 = COUNTIF(TransTable[Fund Name], 'Fund Analysis'!$D$6), XIRR($F$11:F299, $D$11:D299), ""), "")</f>
        <v/>
      </c>
      <c r="H299" s="13" t="str">
        <f>IFERROR(IF(C298-1 = COUNTIF(TransTable[Fund Name], 'Fund Analysis'!$D$6), MIRR($F$11:F299, 0, VLOOKUP($D$6, InvestTable[], 10, FALSE)), ""), "")</f>
        <v/>
      </c>
      <c r="I299" s="23" t="str">
        <f t="shared" si="10"/>
        <v/>
      </c>
    </row>
    <row r="300" spans="2:9" x14ac:dyDescent="0.2">
      <c r="B300" s="22"/>
      <c r="C300" s="20" t="str">
        <f t="shared" si="11"/>
        <v/>
      </c>
      <c r="D300" s="10" t="str" cm="1">
        <f t="array" ref="D300">IFERROR(INDEX(TransTable[Date], SMALL( IF( 'Fund Analysis'!$D$6 = TransTable[Fund Name], ROW( TransTable[Fund Name]) - ROW( 'Transaction List'!$B$10) + 1), 'Fund Analysis'!C299)), IFERROR(IF( C299-1 = COUNTIF(TransTable[Fund Name], 'Fund Analysis'!$D$6), MAX( IF( TransTable[Fund Name] = 'Fund Analysis'!$D$6, TransTable[Date])), ""), ""))</f>
        <v/>
      </c>
      <c r="E300" s="11" t="str" cm="1">
        <f t="array" ref="E300">IFERROR(INDEX(TransTable[Transaction Type], SMALL( IF( 'Fund Analysis'!$D$6 = TransTable[Fund Name], ROW( TransTable[Fund Name]) - ROW( 'Transaction List'!$B$10) + 1), C299)), IFERROR(IF( C299-1 = COUNTIF(TransTable[Fund Name], 'Fund Analysis'!$D$6), "Current Value", ""), ""))</f>
        <v/>
      </c>
      <c r="F300" s="12" t="str" cm="1">
        <f t="array" ref="F300">IFERROR(IF(E300 = "Valuation", 0, INDEX(TransTable[Amount], SMALL( IF( 'Fund Analysis'!$D$6 = TransTable[Fund Name], ROW( TransTable[Fund Name]) - ROW( 'Transaction List'!$B$10) + 1), C299))), IFERROR(IF( C299-1 = COUNTIF(TransTable[Fund Name], 'Fund Analysis'!$D$6), VLOOKUP( $D$6, InvestTable[], MATCH( "Expected Valuation", InvestTable[#Headers], 0), FALSE), ""), ""))</f>
        <v/>
      </c>
      <c r="G300" s="13" t="str">
        <f>IFERROR(IF(C299-1 = COUNTIF(TransTable[Fund Name], 'Fund Analysis'!$D$6), XIRR($F$11:F300, $D$11:D300), ""), "")</f>
        <v/>
      </c>
      <c r="H300" s="13" t="str">
        <f>IFERROR(IF(C299-1 = COUNTIF(TransTable[Fund Name], 'Fund Analysis'!$D$6), MIRR($F$11:F300, 0, VLOOKUP($D$6, InvestTable[], 10, FALSE)), ""), "")</f>
        <v/>
      </c>
      <c r="I300" s="23" t="str">
        <f t="shared" si="10"/>
        <v/>
      </c>
    </row>
    <row r="301" spans="2:9" x14ac:dyDescent="0.2">
      <c r="B301" s="22"/>
      <c r="C301" s="20" t="str">
        <f t="shared" si="11"/>
        <v/>
      </c>
      <c r="D301" s="10" t="str" cm="1">
        <f t="array" ref="D301">IFERROR(INDEX(TransTable[Date], SMALL( IF( 'Fund Analysis'!$D$6 = TransTable[Fund Name], ROW( TransTable[Fund Name]) - ROW( 'Transaction List'!$B$10) + 1), 'Fund Analysis'!C300)), IFERROR(IF( C300-1 = COUNTIF(TransTable[Fund Name], 'Fund Analysis'!$D$6), MAX( IF( TransTable[Fund Name] = 'Fund Analysis'!$D$6, TransTable[Date])), ""), ""))</f>
        <v/>
      </c>
      <c r="E301" s="11" t="str" cm="1">
        <f t="array" ref="E301">IFERROR(INDEX(TransTable[Transaction Type], SMALL( IF( 'Fund Analysis'!$D$6 = TransTable[Fund Name], ROW( TransTable[Fund Name]) - ROW( 'Transaction List'!$B$10) + 1), C300)), IFERROR(IF( C300-1 = COUNTIF(TransTable[Fund Name], 'Fund Analysis'!$D$6), "Current Value", ""), ""))</f>
        <v/>
      </c>
      <c r="F301" s="12" t="str" cm="1">
        <f t="array" ref="F301">IFERROR(IF(E301 = "Valuation", 0, INDEX(TransTable[Amount], SMALL( IF( 'Fund Analysis'!$D$6 = TransTable[Fund Name], ROW( TransTable[Fund Name]) - ROW( 'Transaction List'!$B$10) + 1), C300))), IFERROR(IF( C300-1 = COUNTIF(TransTable[Fund Name], 'Fund Analysis'!$D$6), VLOOKUP( $D$6, InvestTable[], MATCH( "Expected Valuation", InvestTable[#Headers], 0), FALSE), ""), ""))</f>
        <v/>
      </c>
      <c r="G301" s="13" t="str">
        <f>IFERROR(IF(C300-1 = COUNTIF(TransTable[Fund Name], 'Fund Analysis'!$D$6), XIRR($F$11:F301, $D$11:D301), ""), "")</f>
        <v/>
      </c>
      <c r="H301" s="13" t="str">
        <f>IFERROR(IF(C300-1 = COUNTIF(TransTable[Fund Name], 'Fund Analysis'!$D$6), MIRR($F$11:F301, 0, VLOOKUP($D$6, InvestTable[], 10, FALSE)), ""), "")</f>
        <v/>
      </c>
      <c r="I301" s="23" t="str">
        <f t="shared" si="10"/>
        <v/>
      </c>
    </row>
    <row r="302" spans="2:9" x14ac:dyDescent="0.2">
      <c r="B302" s="22"/>
      <c r="C302" s="20" t="str">
        <f t="shared" si="11"/>
        <v/>
      </c>
      <c r="D302" s="10" t="str" cm="1">
        <f t="array" ref="D302">IFERROR(INDEX(TransTable[Date], SMALL( IF( 'Fund Analysis'!$D$6 = TransTable[Fund Name], ROW( TransTable[Fund Name]) - ROW( 'Transaction List'!$B$10) + 1), 'Fund Analysis'!C301)), IFERROR(IF( C301-1 = COUNTIF(TransTable[Fund Name], 'Fund Analysis'!$D$6), MAX( IF( TransTable[Fund Name] = 'Fund Analysis'!$D$6, TransTable[Date])), ""), ""))</f>
        <v/>
      </c>
      <c r="E302" s="11" t="str" cm="1">
        <f t="array" ref="E302">IFERROR(INDEX(TransTable[Transaction Type], SMALL( IF( 'Fund Analysis'!$D$6 = TransTable[Fund Name], ROW( TransTable[Fund Name]) - ROW( 'Transaction List'!$B$10) + 1), C301)), IFERROR(IF( C301-1 = COUNTIF(TransTable[Fund Name], 'Fund Analysis'!$D$6), "Current Value", ""), ""))</f>
        <v/>
      </c>
      <c r="F302" s="12" t="str" cm="1">
        <f t="array" ref="F302">IFERROR(IF(E302 = "Valuation", 0, INDEX(TransTable[Amount], SMALL( IF( 'Fund Analysis'!$D$6 = TransTable[Fund Name], ROW( TransTable[Fund Name]) - ROW( 'Transaction List'!$B$10) + 1), C301))), IFERROR(IF( C301-1 = COUNTIF(TransTable[Fund Name], 'Fund Analysis'!$D$6), VLOOKUP( $D$6, InvestTable[], MATCH( "Expected Valuation", InvestTable[#Headers], 0), FALSE), ""), ""))</f>
        <v/>
      </c>
      <c r="G302" s="13" t="str">
        <f>IFERROR(IF(C301-1 = COUNTIF(TransTable[Fund Name], 'Fund Analysis'!$D$6), XIRR($F$11:F302, $D$11:D302), ""), "")</f>
        <v/>
      </c>
      <c r="H302" s="13" t="str">
        <f>IFERROR(IF(C301-1 = COUNTIF(TransTable[Fund Name], 'Fund Analysis'!$D$6), MIRR($F$11:F302, 0, VLOOKUP($D$6, InvestTable[], 10, FALSE)), ""), "")</f>
        <v/>
      </c>
      <c r="I302" s="23" t="str">
        <f t="shared" si="10"/>
        <v/>
      </c>
    </row>
    <row r="303" spans="2:9" x14ac:dyDescent="0.2">
      <c r="B303" s="22"/>
      <c r="C303" s="20" t="str">
        <f t="shared" si="11"/>
        <v/>
      </c>
      <c r="D303" s="10" t="str" cm="1">
        <f t="array" ref="D303">IFERROR(INDEX(TransTable[Date], SMALL( IF( 'Fund Analysis'!$D$6 = TransTable[Fund Name], ROW( TransTable[Fund Name]) - ROW( 'Transaction List'!$B$10) + 1), 'Fund Analysis'!C302)), IFERROR(IF( C302-1 = COUNTIF(TransTable[Fund Name], 'Fund Analysis'!$D$6), MAX( IF( TransTable[Fund Name] = 'Fund Analysis'!$D$6, TransTable[Date])), ""), ""))</f>
        <v/>
      </c>
      <c r="E303" s="11" t="str" cm="1">
        <f t="array" ref="E303">IFERROR(INDEX(TransTable[Transaction Type], SMALL( IF( 'Fund Analysis'!$D$6 = TransTable[Fund Name], ROW( TransTable[Fund Name]) - ROW( 'Transaction List'!$B$10) + 1), C302)), IFERROR(IF( C302-1 = COUNTIF(TransTable[Fund Name], 'Fund Analysis'!$D$6), "Current Value", ""), ""))</f>
        <v/>
      </c>
      <c r="F303" s="12" t="str" cm="1">
        <f t="array" ref="F303">IFERROR(IF(E303 = "Valuation", 0, INDEX(TransTable[Amount], SMALL( IF( 'Fund Analysis'!$D$6 = TransTable[Fund Name], ROW( TransTable[Fund Name]) - ROW( 'Transaction List'!$B$10) + 1), C302))), IFERROR(IF( C302-1 = COUNTIF(TransTable[Fund Name], 'Fund Analysis'!$D$6), VLOOKUP( $D$6, InvestTable[], MATCH( "Expected Valuation", InvestTable[#Headers], 0), FALSE), ""), ""))</f>
        <v/>
      </c>
      <c r="G303" s="13" t="str">
        <f>IFERROR(IF(C302-1 = COUNTIF(TransTable[Fund Name], 'Fund Analysis'!$D$6), XIRR($F$11:F303, $D$11:D303), ""), "")</f>
        <v/>
      </c>
      <c r="H303" s="13" t="str">
        <f>IFERROR(IF(C302-1 = COUNTIF(TransTable[Fund Name], 'Fund Analysis'!$D$6), MIRR($F$11:F303, 0, VLOOKUP($D$6, InvestTable[], 10, FALSE)), ""), "")</f>
        <v/>
      </c>
      <c r="I303" s="23" t="str">
        <f t="shared" si="10"/>
        <v/>
      </c>
    </row>
    <row r="304" spans="2:9" x14ac:dyDescent="0.2">
      <c r="B304" s="22"/>
      <c r="C304" s="20" t="str">
        <f t="shared" si="11"/>
        <v/>
      </c>
      <c r="D304" s="10" t="str" cm="1">
        <f t="array" ref="D304">IFERROR(INDEX(TransTable[Date], SMALL( IF( 'Fund Analysis'!$D$6 = TransTable[Fund Name], ROW( TransTable[Fund Name]) - ROW( 'Transaction List'!$B$10) + 1), 'Fund Analysis'!C303)), IFERROR(IF( C303-1 = COUNTIF(TransTable[Fund Name], 'Fund Analysis'!$D$6), MAX( IF( TransTable[Fund Name] = 'Fund Analysis'!$D$6, TransTable[Date])), ""), ""))</f>
        <v/>
      </c>
      <c r="E304" s="11" t="str" cm="1">
        <f t="array" ref="E304">IFERROR(INDEX(TransTable[Transaction Type], SMALL( IF( 'Fund Analysis'!$D$6 = TransTable[Fund Name], ROW( TransTable[Fund Name]) - ROW( 'Transaction List'!$B$10) + 1), C303)), IFERROR(IF( C303-1 = COUNTIF(TransTable[Fund Name], 'Fund Analysis'!$D$6), "Current Value", ""), ""))</f>
        <v/>
      </c>
      <c r="F304" s="12" t="str" cm="1">
        <f t="array" ref="F304">IFERROR(IF(E304 = "Valuation", 0, INDEX(TransTable[Amount], SMALL( IF( 'Fund Analysis'!$D$6 = TransTable[Fund Name], ROW( TransTable[Fund Name]) - ROW( 'Transaction List'!$B$10) + 1), C303))), IFERROR(IF( C303-1 = COUNTIF(TransTable[Fund Name], 'Fund Analysis'!$D$6), VLOOKUP( $D$6, InvestTable[], MATCH( "Expected Valuation", InvestTable[#Headers], 0), FALSE), ""), ""))</f>
        <v/>
      </c>
      <c r="G304" s="13" t="str">
        <f>IFERROR(IF(C303-1 = COUNTIF(TransTable[Fund Name], 'Fund Analysis'!$D$6), XIRR($F$11:F304, $D$11:D304), ""), "")</f>
        <v/>
      </c>
      <c r="H304" s="13" t="str">
        <f>IFERROR(IF(C303-1 = COUNTIF(TransTable[Fund Name], 'Fund Analysis'!$D$6), MIRR($F$11:F304, 0, VLOOKUP($D$6, InvestTable[], 10, FALSE)), ""), "")</f>
        <v/>
      </c>
      <c r="I304" s="23" t="str">
        <f t="shared" si="10"/>
        <v/>
      </c>
    </row>
    <row r="305" spans="2:9" x14ac:dyDescent="0.2">
      <c r="B305" s="22"/>
      <c r="C305" s="20" t="str">
        <f t="shared" si="11"/>
        <v/>
      </c>
      <c r="D305" s="10" t="str" cm="1">
        <f t="array" ref="D305">IFERROR(INDEX(TransTable[Date], SMALL( IF( 'Fund Analysis'!$D$6 = TransTable[Fund Name], ROW( TransTable[Fund Name]) - ROW( 'Transaction List'!$B$10) + 1), 'Fund Analysis'!C304)), IFERROR(IF( C304-1 = COUNTIF(TransTable[Fund Name], 'Fund Analysis'!$D$6), MAX( IF( TransTable[Fund Name] = 'Fund Analysis'!$D$6, TransTable[Date])), ""), ""))</f>
        <v/>
      </c>
      <c r="E305" s="11" t="str" cm="1">
        <f t="array" ref="E305">IFERROR(INDEX(TransTable[Transaction Type], SMALL( IF( 'Fund Analysis'!$D$6 = TransTable[Fund Name], ROW( TransTable[Fund Name]) - ROW( 'Transaction List'!$B$10) + 1), C304)), IFERROR(IF( C304-1 = COUNTIF(TransTable[Fund Name], 'Fund Analysis'!$D$6), "Current Value", ""), ""))</f>
        <v/>
      </c>
      <c r="F305" s="12" t="str" cm="1">
        <f t="array" ref="F305">IFERROR(IF(E305 = "Valuation", 0, INDEX(TransTable[Amount], SMALL( IF( 'Fund Analysis'!$D$6 = TransTable[Fund Name], ROW( TransTable[Fund Name]) - ROW( 'Transaction List'!$B$10) + 1), C304))), IFERROR(IF( C304-1 = COUNTIF(TransTable[Fund Name], 'Fund Analysis'!$D$6), VLOOKUP( $D$6, InvestTable[], MATCH( "Expected Valuation", InvestTable[#Headers], 0), FALSE), ""), ""))</f>
        <v/>
      </c>
      <c r="G305" s="13" t="str">
        <f>IFERROR(IF(C304-1 = COUNTIF(TransTable[Fund Name], 'Fund Analysis'!$D$6), XIRR($F$11:F305, $D$11:D305), ""), "")</f>
        <v/>
      </c>
      <c r="H305" s="13" t="str">
        <f>IFERROR(IF(C304-1 = COUNTIF(TransTable[Fund Name], 'Fund Analysis'!$D$6), MIRR($F$11:F305, 0, VLOOKUP($D$6, InvestTable[], 10, FALSE)), ""), "")</f>
        <v/>
      </c>
      <c r="I305" s="23" t="str">
        <f t="shared" si="10"/>
        <v/>
      </c>
    </row>
    <row r="306" spans="2:9" x14ac:dyDescent="0.2">
      <c r="B306" s="22"/>
      <c r="C306" s="20" t="str">
        <f t="shared" si="11"/>
        <v/>
      </c>
      <c r="D306" s="10" t="str" cm="1">
        <f t="array" ref="D306">IFERROR(INDEX(TransTable[Date], SMALL( IF( 'Fund Analysis'!$D$6 = TransTable[Fund Name], ROW( TransTable[Fund Name]) - ROW( 'Transaction List'!$B$10) + 1), 'Fund Analysis'!C305)), IFERROR(IF( C305-1 = COUNTIF(TransTable[Fund Name], 'Fund Analysis'!$D$6), MAX( IF( TransTable[Fund Name] = 'Fund Analysis'!$D$6, TransTable[Date])), ""), ""))</f>
        <v/>
      </c>
      <c r="E306" s="11" t="str" cm="1">
        <f t="array" ref="E306">IFERROR(INDEX(TransTable[Transaction Type], SMALL( IF( 'Fund Analysis'!$D$6 = TransTable[Fund Name], ROW( TransTable[Fund Name]) - ROW( 'Transaction List'!$B$10) + 1), C305)), IFERROR(IF( C305-1 = COUNTIF(TransTable[Fund Name], 'Fund Analysis'!$D$6), "Current Value", ""), ""))</f>
        <v/>
      </c>
      <c r="F306" s="12" t="str" cm="1">
        <f t="array" ref="F306">IFERROR(IF(E306 = "Valuation", 0, INDEX(TransTable[Amount], SMALL( IF( 'Fund Analysis'!$D$6 = TransTable[Fund Name], ROW( TransTable[Fund Name]) - ROW( 'Transaction List'!$B$10) + 1), C305))), IFERROR(IF( C305-1 = COUNTIF(TransTable[Fund Name], 'Fund Analysis'!$D$6), VLOOKUP( $D$6, InvestTable[], MATCH( "Expected Valuation", InvestTable[#Headers], 0), FALSE), ""), ""))</f>
        <v/>
      </c>
      <c r="G306" s="13" t="str">
        <f>IFERROR(IF(C305-1 = COUNTIF(TransTable[Fund Name], 'Fund Analysis'!$D$6), XIRR($F$11:F306, $D$11:D306), ""), "")</f>
        <v/>
      </c>
      <c r="H306" s="13" t="str">
        <f>IFERROR(IF(C305-1 = COUNTIF(TransTable[Fund Name], 'Fund Analysis'!$D$6), MIRR($F$11:F306, 0, VLOOKUP($D$6, InvestTable[], 10, FALSE)), ""), "")</f>
        <v/>
      </c>
      <c r="I306" s="23" t="str">
        <f t="shared" si="10"/>
        <v/>
      </c>
    </row>
    <row r="307" spans="2:9" x14ac:dyDescent="0.2">
      <c r="B307" s="22"/>
      <c r="C307" s="20" t="str">
        <f t="shared" si="11"/>
        <v/>
      </c>
      <c r="D307" s="10" t="str" cm="1">
        <f t="array" ref="D307">IFERROR(INDEX(TransTable[Date], SMALL( IF( 'Fund Analysis'!$D$6 = TransTable[Fund Name], ROW( TransTable[Fund Name]) - ROW( 'Transaction List'!$B$10) + 1), 'Fund Analysis'!C306)), IFERROR(IF( C306-1 = COUNTIF(TransTable[Fund Name], 'Fund Analysis'!$D$6), MAX( IF( TransTable[Fund Name] = 'Fund Analysis'!$D$6, TransTable[Date])), ""), ""))</f>
        <v/>
      </c>
      <c r="E307" s="11" t="str" cm="1">
        <f t="array" ref="E307">IFERROR(INDEX(TransTable[Transaction Type], SMALL( IF( 'Fund Analysis'!$D$6 = TransTable[Fund Name], ROW( TransTable[Fund Name]) - ROW( 'Transaction List'!$B$10) + 1), C306)), IFERROR(IF( C306-1 = COUNTIF(TransTable[Fund Name], 'Fund Analysis'!$D$6), "Current Value", ""), ""))</f>
        <v/>
      </c>
      <c r="F307" s="12" t="str" cm="1">
        <f t="array" ref="F307">IFERROR(IF(E307 = "Valuation", 0, INDEX(TransTable[Amount], SMALL( IF( 'Fund Analysis'!$D$6 = TransTable[Fund Name], ROW( TransTable[Fund Name]) - ROW( 'Transaction List'!$B$10) + 1), C306))), IFERROR(IF( C306-1 = COUNTIF(TransTable[Fund Name], 'Fund Analysis'!$D$6), VLOOKUP( $D$6, InvestTable[], MATCH( "Expected Valuation", InvestTable[#Headers], 0), FALSE), ""), ""))</f>
        <v/>
      </c>
      <c r="G307" s="13" t="str">
        <f>IFERROR(IF(C306-1 = COUNTIF(TransTable[Fund Name], 'Fund Analysis'!$D$6), XIRR($F$11:F307, $D$11:D307), ""), "")</f>
        <v/>
      </c>
      <c r="H307" s="13" t="str">
        <f>IFERROR(IF(C306-1 = COUNTIF(TransTable[Fund Name], 'Fund Analysis'!$D$6), MIRR($F$11:F307, 0, VLOOKUP($D$6, InvestTable[], 10, FALSE)), ""), "")</f>
        <v/>
      </c>
      <c r="I307" s="23" t="str">
        <f t="shared" si="10"/>
        <v/>
      </c>
    </row>
    <row r="308" spans="2:9" x14ac:dyDescent="0.2">
      <c r="B308" s="22"/>
      <c r="C308" s="20" t="str">
        <f t="shared" si="11"/>
        <v/>
      </c>
      <c r="D308" s="10" t="str" cm="1">
        <f t="array" ref="D308">IFERROR(INDEX(TransTable[Date], SMALL( IF( 'Fund Analysis'!$D$6 = TransTable[Fund Name], ROW( TransTable[Fund Name]) - ROW( 'Transaction List'!$B$10) + 1), 'Fund Analysis'!C307)), IFERROR(IF( C307-1 = COUNTIF(TransTable[Fund Name], 'Fund Analysis'!$D$6), MAX( IF( TransTable[Fund Name] = 'Fund Analysis'!$D$6, TransTable[Date])), ""), ""))</f>
        <v/>
      </c>
      <c r="E308" s="11" t="str" cm="1">
        <f t="array" ref="E308">IFERROR(INDEX(TransTable[Transaction Type], SMALL( IF( 'Fund Analysis'!$D$6 = TransTable[Fund Name], ROW( TransTable[Fund Name]) - ROW( 'Transaction List'!$B$10) + 1), C307)), IFERROR(IF( C307-1 = COUNTIF(TransTable[Fund Name], 'Fund Analysis'!$D$6), "Current Value", ""), ""))</f>
        <v/>
      </c>
      <c r="F308" s="12" t="str" cm="1">
        <f t="array" ref="F308">IFERROR(IF(E308 = "Valuation", 0, INDEX(TransTable[Amount], SMALL( IF( 'Fund Analysis'!$D$6 = TransTable[Fund Name], ROW( TransTable[Fund Name]) - ROW( 'Transaction List'!$B$10) + 1), C307))), IFERROR(IF( C307-1 = COUNTIF(TransTable[Fund Name], 'Fund Analysis'!$D$6), VLOOKUP( $D$6, InvestTable[], MATCH( "Expected Valuation", InvestTable[#Headers], 0), FALSE), ""), ""))</f>
        <v/>
      </c>
      <c r="G308" s="13" t="str">
        <f>IFERROR(IF(C307-1 = COUNTIF(TransTable[Fund Name], 'Fund Analysis'!$D$6), XIRR($F$11:F308, $D$11:D308), ""), "")</f>
        <v/>
      </c>
      <c r="H308" s="13" t="str">
        <f>IFERROR(IF(C307-1 = COUNTIF(TransTable[Fund Name], 'Fund Analysis'!$D$6), MIRR($F$11:F308, 0, VLOOKUP($D$6, InvestTable[], 10, FALSE)), ""), "")</f>
        <v/>
      </c>
      <c r="I308" s="23" t="str">
        <f t="shared" si="10"/>
        <v/>
      </c>
    </row>
    <row r="309" spans="2:9" x14ac:dyDescent="0.2">
      <c r="B309" s="22"/>
      <c r="C309" s="20" t="str">
        <f t="shared" si="11"/>
        <v/>
      </c>
      <c r="D309" s="10" t="str" cm="1">
        <f t="array" ref="D309">IFERROR(INDEX(TransTable[Date], SMALL( IF( 'Fund Analysis'!$D$6 = TransTable[Fund Name], ROW( TransTable[Fund Name]) - ROW( 'Transaction List'!$B$10) + 1), 'Fund Analysis'!C308)), IFERROR(IF( C308-1 = COUNTIF(TransTable[Fund Name], 'Fund Analysis'!$D$6), MAX( IF( TransTable[Fund Name] = 'Fund Analysis'!$D$6, TransTable[Date])), ""), ""))</f>
        <v/>
      </c>
      <c r="E309" s="11" t="str" cm="1">
        <f t="array" ref="E309">IFERROR(INDEX(TransTable[Transaction Type], SMALL( IF( 'Fund Analysis'!$D$6 = TransTable[Fund Name], ROW( TransTable[Fund Name]) - ROW( 'Transaction List'!$B$10) + 1), C308)), IFERROR(IF( C308-1 = COUNTIF(TransTable[Fund Name], 'Fund Analysis'!$D$6), "Current Value", ""), ""))</f>
        <v/>
      </c>
      <c r="F309" s="12" t="str" cm="1">
        <f t="array" ref="F309">IFERROR(IF(E309 = "Valuation", 0, INDEX(TransTable[Amount], SMALL( IF( 'Fund Analysis'!$D$6 = TransTable[Fund Name], ROW( TransTable[Fund Name]) - ROW( 'Transaction List'!$B$10) + 1), C308))), IFERROR(IF( C308-1 = COUNTIF(TransTable[Fund Name], 'Fund Analysis'!$D$6), VLOOKUP( $D$6, InvestTable[], MATCH( "Expected Valuation", InvestTable[#Headers], 0), FALSE), ""), ""))</f>
        <v/>
      </c>
      <c r="G309" s="13" t="str">
        <f>IFERROR(IF(C308-1 = COUNTIF(TransTable[Fund Name], 'Fund Analysis'!$D$6), XIRR($F$11:F309, $D$11:D309), ""), "")</f>
        <v/>
      </c>
      <c r="H309" s="13" t="str">
        <f>IFERROR(IF(C308-1 = COUNTIF(TransTable[Fund Name], 'Fund Analysis'!$D$6), MIRR($F$11:F309, 0, VLOOKUP($D$6, InvestTable[], 10, FALSE)), ""), "")</f>
        <v/>
      </c>
      <c r="I309" s="23" t="str">
        <f t="shared" si="10"/>
        <v/>
      </c>
    </row>
    <row r="310" spans="2:9" x14ac:dyDescent="0.2">
      <c r="B310" s="22"/>
      <c r="C310" s="20" t="str">
        <f t="shared" si="11"/>
        <v/>
      </c>
      <c r="D310" s="10" t="str" cm="1">
        <f t="array" ref="D310">IFERROR(INDEX(TransTable[Date], SMALL( IF( 'Fund Analysis'!$D$6 = TransTable[Fund Name], ROW( TransTable[Fund Name]) - ROW( 'Transaction List'!$B$10) + 1), 'Fund Analysis'!C309)), IFERROR(IF( C309-1 = COUNTIF(TransTable[Fund Name], 'Fund Analysis'!$D$6), MAX( IF( TransTable[Fund Name] = 'Fund Analysis'!$D$6, TransTable[Date])), ""), ""))</f>
        <v/>
      </c>
      <c r="E310" s="11" t="str" cm="1">
        <f t="array" ref="E310">IFERROR(INDEX(TransTable[Transaction Type], SMALL( IF( 'Fund Analysis'!$D$6 = TransTable[Fund Name], ROW( TransTable[Fund Name]) - ROW( 'Transaction List'!$B$10) + 1), C309)), IFERROR(IF( C309-1 = COUNTIF(TransTable[Fund Name], 'Fund Analysis'!$D$6), "Current Value", ""), ""))</f>
        <v/>
      </c>
      <c r="F310" s="12" t="str" cm="1">
        <f t="array" ref="F310">IFERROR(IF(E310 = "Valuation", 0, INDEX(TransTable[Amount], SMALL( IF( 'Fund Analysis'!$D$6 = TransTable[Fund Name], ROW( TransTable[Fund Name]) - ROW( 'Transaction List'!$B$10) + 1), C309))), IFERROR(IF( C309-1 = COUNTIF(TransTable[Fund Name], 'Fund Analysis'!$D$6), VLOOKUP( $D$6, InvestTable[], MATCH( "Expected Valuation", InvestTable[#Headers], 0), FALSE), ""), ""))</f>
        <v/>
      </c>
      <c r="G310" s="13" t="str">
        <f>IFERROR(IF(C309-1 = COUNTIF(TransTable[Fund Name], 'Fund Analysis'!$D$6), XIRR($F$11:F310, $D$11:D310), ""), "")</f>
        <v/>
      </c>
      <c r="H310" s="13" t="str">
        <f>IFERROR(IF(C309-1 = COUNTIF(TransTable[Fund Name], 'Fund Analysis'!$D$6), MIRR($F$11:F310, 0, VLOOKUP($D$6, InvestTable[], 10, FALSE)), ""), "")</f>
        <v/>
      </c>
      <c r="I310" s="23" t="str">
        <f t="shared" si="10"/>
        <v/>
      </c>
    </row>
    <row r="311" spans="2:9" x14ac:dyDescent="0.2">
      <c r="B311" s="22"/>
      <c r="C311" s="20" t="str">
        <f t="shared" si="11"/>
        <v/>
      </c>
      <c r="D311" s="10" t="str" cm="1">
        <f t="array" ref="D311">IFERROR(INDEX(TransTable[Date], SMALL( IF( 'Fund Analysis'!$D$6 = TransTable[Fund Name], ROW( TransTable[Fund Name]) - ROW( 'Transaction List'!$B$10) + 1), 'Fund Analysis'!C310)), IFERROR(IF( C310-1 = COUNTIF(TransTable[Fund Name], 'Fund Analysis'!$D$6), MAX( IF( TransTable[Fund Name] = 'Fund Analysis'!$D$6, TransTable[Date])), ""), ""))</f>
        <v/>
      </c>
      <c r="E311" s="11" t="str" cm="1">
        <f t="array" ref="E311">IFERROR(INDEX(TransTable[Transaction Type], SMALL( IF( 'Fund Analysis'!$D$6 = TransTable[Fund Name], ROW( TransTable[Fund Name]) - ROW( 'Transaction List'!$B$10) + 1), C310)), IFERROR(IF( C310-1 = COUNTIF(TransTable[Fund Name], 'Fund Analysis'!$D$6), "Current Value", ""), ""))</f>
        <v/>
      </c>
      <c r="F311" s="12" t="str" cm="1">
        <f t="array" ref="F311">IFERROR(IF(E311 = "Valuation", 0, INDEX(TransTable[Amount], SMALL( IF( 'Fund Analysis'!$D$6 = TransTable[Fund Name], ROW( TransTable[Fund Name]) - ROW( 'Transaction List'!$B$10) + 1), C310))), IFERROR(IF( C310-1 = COUNTIF(TransTable[Fund Name], 'Fund Analysis'!$D$6), VLOOKUP( $D$6, InvestTable[], MATCH( "Expected Valuation", InvestTable[#Headers], 0), FALSE), ""), ""))</f>
        <v/>
      </c>
      <c r="G311" s="13" t="str">
        <f>IFERROR(IF(C310-1 = COUNTIF(TransTable[Fund Name], 'Fund Analysis'!$D$6), XIRR($F$11:F311, $D$11:D311), ""), "")</f>
        <v/>
      </c>
      <c r="H311" s="13" t="str">
        <f>IFERROR(IF(C310-1 = COUNTIF(TransTable[Fund Name], 'Fund Analysis'!$D$6), MIRR($F$11:F311, 0, VLOOKUP($D$6, InvestTable[], 10, FALSE)), ""), "")</f>
        <v/>
      </c>
      <c r="I311" s="23" t="str">
        <f t="shared" si="10"/>
        <v/>
      </c>
    </row>
    <row r="312" spans="2:9" x14ac:dyDescent="0.2">
      <c r="B312" s="22"/>
      <c r="C312" s="20" t="str">
        <f t="shared" si="11"/>
        <v/>
      </c>
      <c r="D312" s="10" t="str" cm="1">
        <f t="array" ref="D312">IFERROR(INDEX(TransTable[Date], SMALL( IF( 'Fund Analysis'!$D$6 = TransTable[Fund Name], ROW( TransTable[Fund Name]) - ROW( 'Transaction List'!$B$10) + 1), 'Fund Analysis'!C311)), IFERROR(IF( C311-1 = COUNTIF(TransTable[Fund Name], 'Fund Analysis'!$D$6), MAX( IF( TransTable[Fund Name] = 'Fund Analysis'!$D$6, TransTable[Date])), ""), ""))</f>
        <v/>
      </c>
      <c r="E312" s="11" t="str" cm="1">
        <f t="array" ref="E312">IFERROR(INDEX(TransTable[Transaction Type], SMALL( IF( 'Fund Analysis'!$D$6 = TransTable[Fund Name], ROW( TransTable[Fund Name]) - ROW( 'Transaction List'!$B$10) + 1), C311)), IFERROR(IF( C311-1 = COUNTIF(TransTable[Fund Name], 'Fund Analysis'!$D$6), "Current Value", ""), ""))</f>
        <v/>
      </c>
      <c r="F312" s="12" t="str" cm="1">
        <f t="array" ref="F312">IFERROR(IF(E312 = "Valuation", 0, INDEX(TransTable[Amount], SMALL( IF( 'Fund Analysis'!$D$6 = TransTable[Fund Name], ROW( TransTable[Fund Name]) - ROW( 'Transaction List'!$B$10) + 1), C311))), IFERROR(IF( C311-1 = COUNTIF(TransTable[Fund Name], 'Fund Analysis'!$D$6), VLOOKUP( $D$6, InvestTable[], MATCH( "Expected Valuation", InvestTable[#Headers], 0), FALSE), ""), ""))</f>
        <v/>
      </c>
      <c r="G312" s="13" t="str">
        <f>IFERROR(IF(C311-1 = COUNTIF(TransTable[Fund Name], 'Fund Analysis'!$D$6), XIRR($F$11:F312, $D$11:D312), ""), "")</f>
        <v/>
      </c>
      <c r="H312" s="13" t="str">
        <f>IFERROR(IF(C311-1 = COUNTIF(TransTable[Fund Name], 'Fund Analysis'!$D$6), MIRR($F$11:F312, 0, VLOOKUP($D$6, InvestTable[], 10, FALSE)), ""), "")</f>
        <v/>
      </c>
      <c r="I312" s="23" t="str">
        <f t="shared" si="10"/>
        <v/>
      </c>
    </row>
    <row r="313" spans="2:9" x14ac:dyDescent="0.2">
      <c r="B313" s="22"/>
      <c r="C313" s="20" t="str">
        <f t="shared" si="11"/>
        <v/>
      </c>
      <c r="D313" s="10" t="str" cm="1">
        <f t="array" ref="D313">IFERROR(INDEX(TransTable[Date], SMALL( IF( 'Fund Analysis'!$D$6 = TransTable[Fund Name], ROW( TransTable[Fund Name]) - ROW( 'Transaction List'!$B$10) + 1), 'Fund Analysis'!C312)), IFERROR(IF( C312-1 = COUNTIF(TransTable[Fund Name], 'Fund Analysis'!$D$6), MAX( IF( TransTable[Fund Name] = 'Fund Analysis'!$D$6, TransTable[Date])), ""), ""))</f>
        <v/>
      </c>
      <c r="E313" s="11" t="str" cm="1">
        <f t="array" ref="E313">IFERROR(INDEX(TransTable[Transaction Type], SMALL( IF( 'Fund Analysis'!$D$6 = TransTable[Fund Name], ROW( TransTable[Fund Name]) - ROW( 'Transaction List'!$B$10) + 1), C312)), IFERROR(IF( C312-1 = COUNTIF(TransTable[Fund Name], 'Fund Analysis'!$D$6), "Current Value", ""), ""))</f>
        <v/>
      </c>
      <c r="F313" s="12" t="str" cm="1">
        <f t="array" ref="F313">IFERROR(IF(E313 = "Valuation", 0, INDEX(TransTable[Amount], SMALL( IF( 'Fund Analysis'!$D$6 = TransTable[Fund Name], ROW( TransTable[Fund Name]) - ROW( 'Transaction List'!$B$10) + 1), C312))), IFERROR(IF( C312-1 = COUNTIF(TransTable[Fund Name], 'Fund Analysis'!$D$6), VLOOKUP( $D$6, InvestTable[], MATCH( "Expected Valuation", InvestTable[#Headers], 0), FALSE), ""), ""))</f>
        <v/>
      </c>
      <c r="G313" s="13" t="str">
        <f>IFERROR(IF(C312-1 = COUNTIF(TransTable[Fund Name], 'Fund Analysis'!$D$6), XIRR($F$11:F313, $D$11:D313), ""), "")</f>
        <v/>
      </c>
      <c r="H313" s="13" t="str">
        <f>IFERROR(IF(C312-1 = COUNTIF(TransTable[Fund Name], 'Fund Analysis'!$D$6), MIRR($F$11:F313, 0, VLOOKUP($D$6, InvestTable[], 10, FALSE)), ""), "")</f>
        <v/>
      </c>
      <c r="I313" s="23" t="str">
        <f t="shared" si="10"/>
        <v/>
      </c>
    </row>
    <row r="314" spans="2:9" x14ac:dyDescent="0.2">
      <c r="B314" s="22"/>
      <c r="C314" s="20" t="str">
        <f t="shared" si="11"/>
        <v/>
      </c>
      <c r="D314" s="10" t="str" cm="1">
        <f t="array" ref="D314">IFERROR(INDEX(TransTable[Date], SMALL( IF( 'Fund Analysis'!$D$6 = TransTable[Fund Name], ROW( TransTable[Fund Name]) - ROW( 'Transaction List'!$B$10) + 1), 'Fund Analysis'!C313)), IFERROR(IF( C313-1 = COUNTIF(TransTable[Fund Name], 'Fund Analysis'!$D$6), MAX( IF( TransTable[Fund Name] = 'Fund Analysis'!$D$6, TransTable[Date])), ""), ""))</f>
        <v/>
      </c>
      <c r="E314" s="11" t="str" cm="1">
        <f t="array" ref="E314">IFERROR(INDEX(TransTable[Transaction Type], SMALL( IF( 'Fund Analysis'!$D$6 = TransTable[Fund Name], ROW( TransTable[Fund Name]) - ROW( 'Transaction List'!$B$10) + 1), C313)), IFERROR(IF( C313-1 = COUNTIF(TransTable[Fund Name], 'Fund Analysis'!$D$6), "Current Value", ""), ""))</f>
        <v/>
      </c>
      <c r="F314" s="12" t="str" cm="1">
        <f t="array" ref="F314">IFERROR(IF(E314 = "Valuation", 0, INDEX(TransTable[Amount], SMALL( IF( 'Fund Analysis'!$D$6 = TransTable[Fund Name], ROW( TransTable[Fund Name]) - ROW( 'Transaction List'!$B$10) + 1), C313))), IFERROR(IF( C313-1 = COUNTIF(TransTable[Fund Name], 'Fund Analysis'!$D$6), VLOOKUP( $D$6, InvestTable[], MATCH( "Expected Valuation", InvestTable[#Headers], 0), FALSE), ""), ""))</f>
        <v/>
      </c>
      <c r="G314" s="13" t="str">
        <f>IFERROR(IF(C313-1 = COUNTIF(TransTable[Fund Name], 'Fund Analysis'!$D$6), XIRR($F$11:F314, $D$11:D314), ""), "")</f>
        <v/>
      </c>
      <c r="H314" s="13" t="str">
        <f>IFERROR(IF(C313-1 = COUNTIF(TransTable[Fund Name], 'Fund Analysis'!$D$6), MIRR($F$11:F314, 0, VLOOKUP($D$6, InvestTable[], 10, FALSE)), ""), "")</f>
        <v/>
      </c>
      <c r="I314" s="23" t="str">
        <f t="shared" si="10"/>
        <v/>
      </c>
    </row>
    <row r="315" spans="2:9" x14ac:dyDescent="0.2">
      <c r="B315" s="22"/>
      <c r="C315" s="20" t="str">
        <f t="shared" si="11"/>
        <v/>
      </c>
      <c r="D315" s="10" t="str" cm="1">
        <f t="array" ref="D315">IFERROR(INDEX(TransTable[Date], SMALL( IF( 'Fund Analysis'!$D$6 = TransTable[Fund Name], ROW( TransTable[Fund Name]) - ROW( 'Transaction List'!$B$10) + 1), 'Fund Analysis'!C314)), IFERROR(IF( C314-1 = COUNTIF(TransTable[Fund Name], 'Fund Analysis'!$D$6), MAX( IF( TransTable[Fund Name] = 'Fund Analysis'!$D$6, TransTable[Date])), ""), ""))</f>
        <v/>
      </c>
      <c r="E315" s="11" t="str" cm="1">
        <f t="array" ref="E315">IFERROR(INDEX(TransTable[Transaction Type], SMALL( IF( 'Fund Analysis'!$D$6 = TransTable[Fund Name], ROW( TransTable[Fund Name]) - ROW( 'Transaction List'!$B$10) + 1), C314)), IFERROR(IF( C314-1 = COUNTIF(TransTable[Fund Name], 'Fund Analysis'!$D$6), "Current Value", ""), ""))</f>
        <v/>
      </c>
      <c r="F315" s="12" t="str" cm="1">
        <f t="array" ref="F315">IFERROR(IF(E315 = "Valuation", 0, INDEX(TransTable[Amount], SMALL( IF( 'Fund Analysis'!$D$6 = TransTable[Fund Name], ROW( TransTable[Fund Name]) - ROW( 'Transaction List'!$B$10) + 1), C314))), IFERROR(IF( C314-1 = COUNTIF(TransTable[Fund Name], 'Fund Analysis'!$D$6), VLOOKUP( $D$6, InvestTable[], MATCH( "Expected Valuation", InvestTable[#Headers], 0), FALSE), ""), ""))</f>
        <v/>
      </c>
      <c r="G315" s="13" t="str">
        <f>IFERROR(IF(C314-1 = COUNTIF(TransTable[Fund Name], 'Fund Analysis'!$D$6), XIRR($F$11:F315, $D$11:D315), ""), "")</f>
        <v/>
      </c>
      <c r="H315" s="13" t="str">
        <f>IFERROR(IF(C314-1 = COUNTIF(TransTable[Fund Name], 'Fund Analysis'!$D$6), MIRR($F$11:F315, 0, VLOOKUP($D$6, InvestTable[], 10, FALSE)), ""), "")</f>
        <v/>
      </c>
      <c r="I315" s="23" t="str">
        <f t="shared" si="10"/>
        <v/>
      </c>
    </row>
    <row r="316" spans="2:9" x14ac:dyDescent="0.2">
      <c r="B316" s="22"/>
      <c r="C316" s="20" t="str">
        <f t="shared" si="11"/>
        <v/>
      </c>
      <c r="D316" s="10" t="str" cm="1">
        <f t="array" ref="D316">IFERROR(INDEX(TransTable[Date], SMALL( IF( 'Fund Analysis'!$D$6 = TransTable[Fund Name], ROW( TransTable[Fund Name]) - ROW( 'Transaction List'!$B$10) + 1), 'Fund Analysis'!C315)), IFERROR(IF( C315-1 = COUNTIF(TransTable[Fund Name], 'Fund Analysis'!$D$6), MAX( IF( TransTable[Fund Name] = 'Fund Analysis'!$D$6, TransTable[Date])), ""), ""))</f>
        <v/>
      </c>
      <c r="E316" s="11" t="str" cm="1">
        <f t="array" ref="E316">IFERROR(INDEX(TransTable[Transaction Type], SMALL( IF( 'Fund Analysis'!$D$6 = TransTable[Fund Name], ROW( TransTable[Fund Name]) - ROW( 'Transaction List'!$B$10) + 1), C315)), IFERROR(IF( C315-1 = COUNTIF(TransTable[Fund Name], 'Fund Analysis'!$D$6), "Current Value", ""), ""))</f>
        <v/>
      </c>
      <c r="F316" s="12" t="str" cm="1">
        <f t="array" ref="F316">IFERROR(IF(E316 = "Valuation", 0, INDEX(TransTable[Amount], SMALL( IF( 'Fund Analysis'!$D$6 = TransTable[Fund Name], ROW( TransTable[Fund Name]) - ROW( 'Transaction List'!$B$10) + 1), C315))), IFERROR(IF( C315-1 = COUNTIF(TransTable[Fund Name], 'Fund Analysis'!$D$6), VLOOKUP( $D$6, InvestTable[], MATCH( "Expected Valuation", InvestTable[#Headers], 0), FALSE), ""), ""))</f>
        <v/>
      </c>
      <c r="G316" s="13" t="str">
        <f>IFERROR(IF(C315-1 = COUNTIF(TransTable[Fund Name], 'Fund Analysis'!$D$6), XIRR($F$11:F316, $D$11:D316), ""), "")</f>
        <v/>
      </c>
      <c r="H316" s="13" t="str">
        <f>IFERROR(IF(C315-1 = COUNTIF(TransTable[Fund Name], 'Fund Analysis'!$D$6), MIRR($F$11:F316, 0, VLOOKUP($D$6, InvestTable[], 10, FALSE)), ""), "")</f>
        <v/>
      </c>
      <c r="I316" s="23" t="str">
        <f t="shared" si="10"/>
        <v/>
      </c>
    </row>
    <row r="317" spans="2:9" x14ac:dyDescent="0.2">
      <c r="B317" s="22"/>
      <c r="C317" s="20" t="str">
        <f t="shared" si="11"/>
        <v/>
      </c>
      <c r="D317" s="10" t="str" cm="1">
        <f t="array" ref="D317">IFERROR(INDEX(TransTable[Date], SMALL( IF( 'Fund Analysis'!$D$6 = TransTable[Fund Name], ROW( TransTable[Fund Name]) - ROW( 'Transaction List'!$B$10) + 1), 'Fund Analysis'!C316)), IFERROR(IF( C316-1 = COUNTIF(TransTable[Fund Name], 'Fund Analysis'!$D$6), MAX( IF( TransTable[Fund Name] = 'Fund Analysis'!$D$6, TransTable[Date])), ""), ""))</f>
        <v/>
      </c>
      <c r="E317" s="11" t="str" cm="1">
        <f t="array" ref="E317">IFERROR(INDEX(TransTable[Transaction Type], SMALL( IF( 'Fund Analysis'!$D$6 = TransTable[Fund Name], ROW( TransTable[Fund Name]) - ROW( 'Transaction List'!$B$10) + 1), C316)), IFERROR(IF( C316-1 = COUNTIF(TransTable[Fund Name], 'Fund Analysis'!$D$6), "Current Value", ""), ""))</f>
        <v/>
      </c>
      <c r="F317" s="12" t="str" cm="1">
        <f t="array" ref="F317">IFERROR(IF(E317 = "Valuation", 0, INDEX(TransTable[Amount], SMALL( IF( 'Fund Analysis'!$D$6 = TransTable[Fund Name], ROW( TransTable[Fund Name]) - ROW( 'Transaction List'!$B$10) + 1), C316))), IFERROR(IF( C316-1 = COUNTIF(TransTable[Fund Name], 'Fund Analysis'!$D$6), VLOOKUP( $D$6, InvestTable[], MATCH( "Expected Valuation", InvestTable[#Headers], 0), FALSE), ""), ""))</f>
        <v/>
      </c>
      <c r="G317" s="13" t="str">
        <f>IFERROR(IF(C316-1 = COUNTIF(TransTable[Fund Name], 'Fund Analysis'!$D$6), XIRR($F$11:F317, $D$11:D317), ""), "")</f>
        <v/>
      </c>
      <c r="H317" s="13" t="str">
        <f>IFERROR(IF(C316-1 = COUNTIF(TransTable[Fund Name], 'Fund Analysis'!$D$6), MIRR($F$11:F317, 0, VLOOKUP($D$6, InvestTable[], 10, FALSE)), ""), "")</f>
        <v/>
      </c>
      <c r="I317" s="23" t="str">
        <f t="shared" si="10"/>
        <v/>
      </c>
    </row>
    <row r="318" spans="2:9" x14ac:dyDescent="0.2">
      <c r="B318" s="22"/>
      <c r="C318" s="20" t="str">
        <f t="shared" si="11"/>
        <v/>
      </c>
      <c r="D318" s="10" t="str" cm="1">
        <f t="array" ref="D318">IFERROR(INDEX(TransTable[Date], SMALL( IF( 'Fund Analysis'!$D$6 = TransTable[Fund Name], ROW( TransTable[Fund Name]) - ROW( 'Transaction List'!$B$10) + 1), 'Fund Analysis'!C317)), IFERROR(IF( C317-1 = COUNTIF(TransTable[Fund Name], 'Fund Analysis'!$D$6), MAX( IF( TransTable[Fund Name] = 'Fund Analysis'!$D$6, TransTable[Date])), ""), ""))</f>
        <v/>
      </c>
      <c r="E318" s="11" t="str" cm="1">
        <f t="array" ref="E318">IFERROR(INDEX(TransTable[Transaction Type], SMALL( IF( 'Fund Analysis'!$D$6 = TransTable[Fund Name], ROW( TransTable[Fund Name]) - ROW( 'Transaction List'!$B$10) + 1), C317)), IFERROR(IF( C317-1 = COUNTIF(TransTable[Fund Name], 'Fund Analysis'!$D$6), "Current Value", ""), ""))</f>
        <v/>
      </c>
      <c r="F318" s="12" t="str" cm="1">
        <f t="array" ref="F318">IFERROR(IF(E318 = "Valuation", 0, INDEX(TransTable[Amount], SMALL( IF( 'Fund Analysis'!$D$6 = TransTable[Fund Name], ROW( TransTable[Fund Name]) - ROW( 'Transaction List'!$B$10) + 1), C317))), IFERROR(IF( C317-1 = COUNTIF(TransTable[Fund Name], 'Fund Analysis'!$D$6), VLOOKUP( $D$6, InvestTable[], MATCH( "Expected Valuation", InvestTable[#Headers], 0), FALSE), ""), ""))</f>
        <v/>
      </c>
      <c r="G318" s="13" t="str">
        <f>IFERROR(IF(C317-1 = COUNTIF(TransTable[Fund Name], 'Fund Analysis'!$D$6), XIRR($F$11:F318, $D$11:D318), ""), "")</f>
        <v/>
      </c>
      <c r="H318" s="13" t="str">
        <f>IFERROR(IF(C317-1 = COUNTIF(TransTable[Fund Name], 'Fund Analysis'!$D$6), MIRR($F$11:F318, 0, VLOOKUP($D$6, InvestTable[], 10, FALSE)), ""), "")</f>
        <v/>
      </c>
      <c r="I318" s="23" t="str">
        <f t="shared" si="10"/>
        <v/>
      </c>
    </row>
    <row r="319" spans="2:9" x14ac:dyDescent="0.2">
      <c r="B319" s="22"/>
      <c r="C319" s="20" t="str">
        <f t="shared" si="11"/>
        <v/>
      </c>
      <c r="D319" s="10" t="str" cm="1">
        <f t="array" ref="D319">IFERROR(INDEX(TransTable[Date], SMALL( IF( 'Fund Analysis'!$D$6 = TransTable[Fund Name], ROW( TransTable[Fund Name]) - ROW( 'Transaction List'!$B$10) + 1), 'Fund Analysis'!C318)), IFERROR(IF( C318-1 = COUNTIF(TransTable[Fund Name], 'Fund Analysis'!$D$6), MAX( IF( TransTable[Fund Name] = 'Fund Analysis'!$D$6, TransTable[Date])), ""), ""))</f>
        <v/>
      </c>
      <c r="E319" s="11" t="str" cm="1">
        <f t="array" ref="E319">IFERROR(INDEX(TransTable[Transaction Type], SMALL( IF( 'Fund Analysis'!$D$6 = TransTable[Fund Name], ROW( TransTable[Fund Name]) - ROW( 'Transaction List'!$B$10) + 1), C318)), IFERROR(IF( C318-1 = COUNTIF(TransTable[Fund Name], 'Fund Analysis'!$D$6), "Current Value", ""), ""))</f>
        <v/>
      </c>
      <c r="F319" s="12" t="str" cm="1">
        <f t="array" ref="F319">IFERROR(IF(E319 = "Valuation", 0, INDEX(TransTable[Amount], SMALL( IF( 'Fund Analysis'!$D$6 = TransTable[Fund Name], ROW( TransTable[Fund Name]) - ROW( 'Transaction List'!$B$10) + 1), C318))), IFERROR(IF( C318-1 = COUNTIF(TransTable[Fund Name], 'Fund Analysis'!$D$6), VLOOKUP( $D$6, InvestTable[], MATCH( "Expected Valuation", InvestTable[#Headers], 0), FALSE), ""), ""))</f>
        <v/>
      </c>
      <c r="G319" s="13" t="str">
        <f>IFERROR(IF(C318-1 = COUNTIF(TransTable[Fund Name], 'Fund Analysis'!$D$6), XIRR($F$11:F319, $D$11:D319), ""), "")</f>
        <v/>
      </c>
      <c r="H319" s="13" t="str">
        <f>IFERROR(IF(C318-1 = COUNTIF(TransTable[Fund Name], 'Fund Analysis'!$D$6), MIRR($F$11:F319, 0, VLOOKUP($D$6, InvestTable[], 10, FALSE)), ""), "")</f>
        <v/>
      </c>
      <c r="I319" s="23" t="str">
        <f t="shared" si="10"/>
        <v/>
      </c>
    </row>
    <row r="320" spans="2:9" x14ac:dyDescent="0.2">
      <c r="B320" s="22"/>
      <c r="C320" s="20" t="str">
        <f t="shared" si="11"/>
        <v/>
      </c>
      <c r="D320" s="10" t="str" cm="1">
        <f t="array" ref="D320">IFERROR(INDEX(TransTable[Date], SMALL( IF( 'Fund Analysis'!$D$6 = TransTable[Fund Name], ROW( TransTable[Fund Name]) - ROW( 'Transaction List'!$B$10) + 1), 'Fund Analysis'!C319)), IFERROR(IF( C319-1 = COUNTIF(TransTable[Fund Name], 'Fund Analysis'!$D$6), MAX( IF( TransTable[Fund Name] = 'Fund Analysis'!$D$6, TransTable[Date])), ""), ""))</f>
        <v/>
      </c>
      <c r="E320" s="11" t="str" cm="1">
        <f t="array" ref="E320">IFERROR(INDEX(TransTable[Transaction Type], SMALL( IF( 'Fund Analysis'!$D$6 = TransTable[Fund Name], ROW( TransTable[Fund Name]) - ROW( 'Transaction List'!$B$10) + 1), C319)), IFERROR(IF( C319-1 = COUNTIF(TransTable[Fund Name], 'Fund Analysis'!$D$6), "Current Value", ""), ""))</f>
        <v/>
      </c>
      <c r="F320" s="12" t="str" cm="1">
        <f t="array" ref="F320">IFERROR(IF(E320 = "Valuation", 0, INDEX(TransTable[Amount], SMALL( IF( 'Fund Analysis'!$D$6 = TransTable[Fund Name], ROW( TransTable[Fund Name]) - ROW( 'Transaction List'!$B$10) + 1), C319))), IFERROR(IF( C319-1 = COUNTIF(TransTable[Fund Name], 'Fund Analysis'!$D$6), VLOOKUP( $D$6, InvestTable[], MATCH( "Expected Valuation", InvestTable[#Headers], 0), FALSE), ""), ""))</f>
        <v/>
      </c>
      <c r="G320" s="13" t="str">
        <f>IFERROR(IF(C319-1 = COUNTIF(TransTable[Fund Name], 'Fund Analysis'!$D$6), XIRR($F$11:F320, $D$11:D320), ""), "")</f>
        <v/>
      </c>
      <c r="H320" s="13" t="str">
        <f>IFERROR(IF(C319-1 = COUNTIF(TransTable[Fund Name], 'Fund Analysis'!$D$6), MIRR($F$11:F320, 0, VLOOKUP($D$6, InvestTable[], 10, FALSE)), ""), "")</f>
        <v/>
      </c>
      <c r="I320" s="23" t="str">
        <f t="shared" si="10"/>
        <v/>
      </c>
    </row>
    <row r="321" spans="2:9" x14ac:dyDescent="0.2">
      <c r="B321" s="22"/>
      <c r="C321" s="20" t="str">
        <f t="shared" si="11"/>
        <v/>
      </c>
      <c r="D321" s="10" t="str" cm="1">
        <f t="array" ref="D321">IFERROR(INDEX(TransTable[Date], SMALL( IF( 'Fund Analysis'!$D$6 = TransTable[Fund Name], ROW( TransTable[Fund Name]) - ROW( 'Transaction List'!$B$10) + 1), 'Fund Analysis'!C320)), IFERROR(IF( C320-1 = COUNTIF(TransTable[Fund Name], 'Fund Analysis'!$D$6), MAX( IF( TransTable[Fund Name] = 'Fund Analysis'!$D$6, TransTable[Date])), ""), ""))</f>
        <v/>
      </c>
      <c r="E321" s="11" t="str" cm="1">
        <f t="array" ref="E321">IFERROR(INDEX(TransTable[Transaction Type], SMALL( IF( 'Fund Analysis'!$D$6 = TransTable[Fund Name], ROW( TransTable[Fund Name]) - ROW( 'Transaction List'!$B$10) + 1), C320)), IFERROR(IF( C320-1 = COUNTIF(TransTable[Fund Name], 'Fund Analysis'!$D$6), "Current Value", ""), ""))</f>
        <v/>
      </c>
      <c r="F321" s="12" t="str" cm="1">
        <f t="array" ref="F321">IFERROR(IF(E321 = "Valuation", 0, INDEX(TransTable[Amount], SMALL( IF( 'Fund Analysis'!$D$6 = TransTable[Fund Name], ROW( TransTable[Fund Name]) - ROW( 'Transaction List'!$B$10) + 1), C320))), IFERROR(IF( C320-1 = COUNTIF(TransTable[Fund Name], 'Fund Analysis'!$D$6), VLOOKUP( $D$6, InvestTable[], MATCH( "Expected Valuation", InvestTable[#Headers], 0), FALSE), ""), ""))</f>
        <v/>
      </c>
      <c r="G321" s="13" t="str">
        <f>IFERROR(IF(C320-1 = COUNTIF(TransTable[Fund Name], 'Fund Analysis'!$D$6), XIRR($F$11:F321, $D$11:D321), ""), "")</f>
        <v/>
      </c>
      <c r="H321" s="13" t="str">
        <f>IFERROR(IF(C320-1 = COUNTIF(TransTable[Fund Name], 'Fund Analysis'!$D$6), MIRR($F$11:F321, 0, VLOOKUP($D$6, InvestTable[], 10, FALSE)), ""), "")</f>
        <v/>
      </c>
      <c r="I321" s="23" t="str">
        <f t="shared" si="10"/>
        <v/>
      </c>
    </row>
    <row r="322" spans="2:9" x14ac:dyDescent="0.2">
      <c r="B322" s="22"/>
      <c r="C322" s="20" t="str">
        <f t="shared" si="11"/>
        <v/>
      </c>
      <c r="D322" s="10" t="str" cm="1">
        <f t="array" ref="D322">IFERROR(INDEX(TransTable[Date], SMALL( IF( 'Fund Analysis'!$D$6 = TransTable[Fund Name], ROW( TransTable[Fund Name]) - ROW( 'Transaction List'!$B$10) + 1), 'Fund Analysis'!C321)), IFERROR(IF( C321-1 = COUNTIF(TransTable[Fund Name], 'Fund Analysis'!$D$6), MAX( IF( TransTable[Fund Name] = 'Fund Analysis'!$D$6, TransTable[Date])), ""), ""))</f>
        <v/>
      </c>
      <c r="E322" s="11" t="str" cm="1">
        <f t="array" ref="E322">IFERROR(INDEX(TransTable[Transaction Type], SMALL( IF( 'Fund Analysis'!$D$6 = TransTable[Fund Name], ROW( TransTable[Fund Name]) - ROW( 'Transaction List'!$B$10) + 1), C321)), IFERROR(IF( C321-1 = COUNTIF(TransTable[Fund Name], 'Fund Analysis'!$D$6), "Current Value", ""), ""))</f>
        <v/>
      </c>
      <c r="F322" s="12" t="str" cm="1">
        <f t="array" ref="F322">IFERROR(IF(E322 = "Valuation", 0, INDEX(TransTable[Amount], SMALL( IF( 'Fund Analysis'!$D$6 = TransTable[Fund Name], ROW( TransTable[Fund Name]) - ROW( 'Transaction List'!$B$10) + 1), C321))), IFERROR(IF( C321-1 = COUNTIF(TransTable[Fund Name], 'Fund Analysis'!$D$6), VLOOKUP( $D$6, InvestTable[], MATCH( "Expected Valuation", InvestTable[#Headers], 0), FALSE), ""), ""))</f>
        <v/>
      </c>
      <c r="G322" s="13" t="str">
        <f>IFERROR(IF(C321-1 = COUNTIF(TransTable[Fund Name], 'Fund Analysis'!$D$6), XIRR($F$11:F322, $D$11:D322), ""), "")</f>
        <v/>
      </c>
      <c r="H322" s="13" t="str">
        <f>IFERROR(IF(C321-1 = COUNTIF(TransTable[Fund Name], 'Fund Analysis'!$D$6), MIRR($F$11:F322, 0, VLOOKUP($D$6, InvestTable[], 10, FALSE)), ""), "")</f>
        <v/>
      </c>
      <c r="I322" s="23" t="str">
        <f t="shared" si="10"/>
        <v/>
      </c>
    </row>
    <row r="323" spans="2:9" x14ac:dyDescent="0.2">
      <c r="B323" s="22"/>
      <c r="C323" s="20" t="str">
        <f t="shared" si="11"/>
        <v/>
      </c>
      <c r="D323" s="10" t="str" cm="1">
        <f t="array" ref="D323">IFERROR(INDEX(TransTable[Date], SMALL( IF( 'Fund Analysis'!$D$6 = TransTable[Fund Name], ROW( TransTable[Fund Name]) - ROW( 'Transaction List'!$B$10) + 1), 'Fund Analysis'!C322)), IFERROR(IF( C322-1 = COUNTIF(TransTable[Fund Name], 'Fund Analysis'!$D$6), MAX( IF( TransTable[Fund Name] = 'Fund Analysis'!$D$6, TransTable[Date])), ""), ""))</f>
        <v/>
      </c>
      <c r="E323" s="11" t="str" cm="1">
        <f t="array" ref="E323">IFERROR(INDEX(TransTable[Transaction Type], SMALL( IF( 'Fund Analysis'!$D$6 = TransTable[Fund Name], ROW( TransTable[Fund Name]) - ROW( 'Transaction List'!$B$10) + 1), C322)), IFERROR(IF( C322-1 = COUNTIF(TransTable[Fund Name], 'Fund Analysis'!$D$6), "Current Value", ""), ""))</f>
        <v/>
      </c>
      <c r="F323" s="12" t="str" cm="1">
        <f t="array" ref="F323">IFERROR(IF(E323 = "Valuation", 0, INDEX(TransTable[Amount], SMALL( IF( 'Fund Analysis'!$D$6 = TransTable[Fund Name], ROW( TransTable[Fund Name]) - ROW( 'Transaction List'!$B$10) + 1), C322))), IFERROR(IF( C322-1 = COUNTIF(TransTable[Fund Name], 'Fund Analysis'!$D$6), VLOOKUP( $D$6, InvestTable[], MATCH( "Expected Valuation", InvestTable[#Headers], 0), FALSE), ""), ""))</f>
        <v/>
      </c>
      <c r="G323" s="13" t="str">
        <f>IFERROR(IF(C322-1 = COUNTIF(TransTable[Fund Name], 'Fund Analysis'!$D$6), XIRR($F$11:F323, $D$11:D323), ""), "")</f>
        <v/>
      </c>
      <c r="H323" s="13" t="str">
        <f>IFERROR(IF(C322-1 = COUNTIF(TransTable[Fund Name], 'Fund Analysis'!$D$6), MIRR($F$11:F323, 0, VLOOKUP($D$6, InvestTable[], 10, FALSE)), ""), "")</f>
        <v/>
      </c>
      <c r="I323" s="23" t="str">
        <f t="shared" si="10"/>
        <v/>
      </c>
    </row>
    <row r="324" spans="2:9" x14ac:dyDescent="0.2">
      <c r="B324" s="22"/>
      <c r="C324" s="20" t="str">
        <f t="shared" si="11"/>
        <v/>
      </c>
      <c r="D324" s="10" t="str" cm="1">
        <f t="array" ref="D324">IFERROR(INDEX(TransTable[Date], SMALL( IF( 'Fund Analysis'!$D$6 = TransTable[Fund Name], ROW( TransTable[Fund Name]) - ROW( 'Transaction List'!$B$10) + 1), 'Fund Analysis'!C323)), IFERROR(IF( C323-1 = COUNTIF(TransTable[Fund Name], 'Fund Analysis'!$D$6), MAX( IF( TransTable[Fund Name] = 'Fund Analysis'!$D$6, TransTable[Date])), ""), ""))</f>
        <v/>
      </c>
      <c r="E324" s="11" t="str" cm="1">
        <f t="array" ref="E324">IFERROR(INDEX(TransTable[Transaction Type], SMALL( IF( 'Fund Analysis'!$D$6 = TransTable[Fund Name], ROW( TransTable[Fund Name]) - ROW( 'Transaction List'!$B$10) + 1), C323)), IFERROR(IF( C323-1 = COUNTIF(TransTable[Fund Name], 'Fund Analysis'!$D$6), "Current Value", ""), ""))</f>
        <v/>
      </c>
      <c r="F324" s="12" t="str" cm="1">
        <f t="array" ref="F324">IFERROR(IF(E324 = "Valuation", 0, INDEX(TransTable[Amount], SMALL( IF( 'Fund Analysis'!$D$6 = TransTable[Fund Name], ROW( TransTable[Fund Name]) - ROW( 'Transaction List'!$B$10) + 1), C323))), IFERROR(IF( C323-1 = COUNTIF(TransTable[Fund Name], 'Fund Analysis'!$D$6), VLOOKUP( $D$6, InvestTable[], MATCH( "Expected Valuation", InvestTable[#Headers], 0), FALSE), ""), ""))</f>
        <v/>
      </c>
      <c r="G324" s="13" t="str">
        <f>IFERROR(IF(C323-1 = COUNTIF(TransTable[Fund Name], 'Fund Analysis'!$D$6), XIRR($F$11:F324, $D$11:D324), ""), "")</f>
        <v/>
      </c>
      <c r="H324" s="13" t="str">
        <f>IFERROR(IF(C323-1 = COUNTIF(TransTable[Fund Name], 'Fund Analysis'!$D$6), MIRR($F$11:F324, 0, VLOOKUP($D$6, InvestTable[], 10, FALSE)), ""), "")</f>
        <v/>
      </c>
      <c r="I324" s="23" t="str">
        <f t="shared" si="10"/>
        <v/>
      </c>
    </row>
    <row r="325" spans="2:9" x14ac:dyDescent="0.2">
      <c r="B325" s="22"/>
      <c r="C325" s="20" t="str">
        <f t="shared" si="11"/>
        <v/>
      </c>
      <c r="D325" s="10" t="str" cm="1">
        <f t="array" ref="D325">IFERROR(INDEX(TransTable[Date], SMALL( IF( 'Fund Analysis'!$D$6 = TransTable[Fund Name], ROW( TransTable[Fund Name]) - ROW( 'Transaction List'!$B$10) + 1), 'Fund Analysis'!C324)), IFERROR(IF( C324-1 = COUNTIF(TransTable[Fund Name], 'Fund Analysis'!$D$6), MAX( IF( TransTable[Fund Name] = 'Fund Analysis'!$D$6, TransTable[Date])), ""), ""))</f>
        <v/>
      </c>
      <c r="E325" s="11" t="str" cm="1">
        <f t="array" ref="E325">IFERROR(INDEX(TransTable[Transaction Type], SMALL( IF( 'Fund Analysis'!$D$6 = TransTable[Fund Name], ROW( TransTable[Fund Name]) - ROW( 'Transaction List'!$B$10) + 1), C324)), IFERROR(IF( C324-1 = COUNTIF(TransTable[Fund Name], 'Fund Analysis'!$D$6), "Current Value", ""), ""))</f>
        <v/>
      </c>
      <c r="F325" s="12" t="str" cm="1">
        <f t="array" ref="F325">IFERROR(IF(E325 = "Valuation", 0, INDEX(TransTable[Amount], SMALL( IF( 'Fund Analysis'!$D$6 = TransTable[Fund Name], ROW( TransTable[Fund Name]) - ROW( 'Transaction List'!$B$10) + 1), C324))), IFERROR(IF( C324-1 = COUNTIF(TransTable[Fund Name], 'Fund Analysis'!$D$6), VLOOKUP( $D$6, InvestTable[], MATCH( "Expected Valuation", InvestTable[#Headers], 0), FALSE), ""), ""))</f>
        <v/>
      </c>
      <c r="G325" s="13" t="str">
        <f>IFERROR(IF(C324-1 = COUNTIF(TransTable[Fund Name], 'Fund Analysis'!$D$6), XIRR($F$11:F325, $D$11:D325), ""), "")</f>
        <v/>
      </c>
      <c r="H325" s="13" t="str">
        <f>IFERROR(IF(C324-1 = COUNTIF(TransTable[Fund Name], 'Fund Analysis'!$D$6), MIRR($F$11:F325, 0, VLOOKUP($D$6, InvestTable[], 10, FALSE)), ""), "")</f>
        <v/>
      </c>
      <c r="I325" s="23" t="str">
        <f t="shared" si="10"/>
        <v/>
      </c>
    </row>
    <row r="326" spans="2:9" x14ac:dyDescent="0.2">
      <c r="B326" s="22"/>
      <c r="C326" s="20" t="str">
        <f t="shared" si="11"/>
        <v/>
      </c>
      <c r="D326" s="10" t="str" cm="1">
        <f t="array" ref="D326">IFERROR(INDEX(TransTable[Date], SMALL( IF( 'Fund Analysis'!$D$6 = TransTable[Fund Name], ROW( TransTable[Fund Name]) - ROW( 'Transaction List'!$B$10) + 1), 'Fund Analysis'!C325)), IFERROR(IF( C325-1 = COUNTIF(TransTable[Fund Name], 'Fund Analysis'!$D$6), MAX( IF( TransTable[Fund Name] = 'Fund Analysis'!$D$6, TransTable[Date])), ""), ""))</f>
        <v/>
      </c>
      <c r="E326" s="11" t="str" cm="1">
        <f t="array" ref="E326">IFERROR(INDEX(TransTable[Transaction Type], SMALL( IF( 'Fund Analysis'!$D$6 = TransTable[Fund Name], ROW( TransTable[Fund Name]) - ROW( 'Transaction List'!$B$10) + 1), C325)), IFERROR(IF( C325-1 = COUNTIF(TransTable[Fund Name], 'Fund Analysis'!$D$6), "Current Value", ""), ""))</f>
        <v/>
      </c>
      <c r="F326" s="12" t="str" cm="1">
        <f t="array" ref="F326">IFERROR(IF(E326 = "Valuation", 0, INDEX(TransTable[Amount], SMALL( IF( 'Fund Analysis'!$D$6 = TransTable[Fund Name], ROW( TransTable[Fund Name]) - ROW( 'Transaction List'!$B$10) + 1), C325))), IFERROR(IF( C325-1 = COUNTIF(TransTable[Fund Name], 'Fund Analysis'!$D$6), VLOOKUP( $D$6, InvestTable[], MATCH( "Expected Valuation", InvestTable[#Headers], 0), FALSE), ""), ""))</f>
        <v/>
      </c>
      <c r="G326" s="13" t="str">
        <f>IFERROR(IF(C325-1 = COUNTIF(TransTable[Fund Name], 'Fund Analysis'!$D$6), XIRR($F$11:F326, $D$11:D326), ""), "")</f>
        <v/>
      </c>
      <c r="H326" s="13" t="str">
        <f>IFERROR(IF(C325-1 = COUNTIF(TransTable[Fund Name], 'Fund Analysis'!$D$6), MIRR($F$11:F326, 0, VLOOKUP($D$6, InvestTable[], 10, FALSE)), ""), "")</f>
        <v/>
      </c>
      <c r="I326" s="23" t="str">
        <f t="shared" si="10"/>
        <v/>
      </c>
    </row>
    <row r="327" spans="2:9" x14ac:dyDescent="0.2">
      <c r="B327" s="22"/>
      <c r="C327" s="20" t="str">
        <f t="shared" si="11"/>
        <v/>
      </c>
      <c r="D327" s="10" t="str" cm="1">
        <f t="array" ref="D327">IFERROR(INDEX(TransTable[Date], SMALL( IF( 'Fund Analysis'!$D$6 = TransTable[Fund Name], ROW( TransTable[Fund Name]) - ROW( 'Transaction List'!$B$10) + 1), 'Fund Analysis'!C326)), IFERROR(IF( C326-1 = COUNTIF(TransTable[Fund Name], 'Fund Analysis'!$D$6), MAX( IF( TransTable[Fund Name] = 'Fund Analysis'!$D$6, TransTable[Date])), ""), ""))</f>
        <v/>
      </c>
      <c r="E327" s="11" t="str" cm="1">
        <f t="array" ref="E327">IFERROR(INDEX(TransTable[Transaction Type], SMALL( IF( 'Fund Analysis'!$D$6 = TransTable[Fund Name], ROW( TransTable[Fund Name]) - ROW( 'Transaction List'!$B$10) + 1), C326)), IFERROR(IF( C326-1 = COUNTIF(TransTable[Fund Name], 'Fund Analysis'!$D$6), "Current Value", ""), ""))</f>
        <v/>
      </c>
      <c r="F327" s="12" t="str" cm="1">
        <f t="array" ref="F327">IFERROR(IF(E327 = "Valuation", 0, INDEX(TransTable[Amount], SMALL( IF( 'Fund Analysis'!$D$6 = TransTable[Fund Name], ROW( TransTable[Fund Name]) - ROW( 'Transaction List'!$B$10) + 1), C326))), IFERROR(IF( C326-1 = COUNTIF(TransTable[Fund Name], 'Fund Analysis'!$D$6), VLOOKUP( $D$6, InvestTable[], MATCH( "Expected Valuation", InvestTable[#Headers], 0), FALSE), ""), ""))</f>
        <v/>
      </c>
      <c r="G327" s="13" t="str">
        <f>IFERROR(IF(C326-1 = COUNTIF(TransTable[Fund Name], 'Fund Analysis'!$D$6), XIRR($F$11:F327, $D$11:D327), ""), "")</f>
        <v/>
      </c>
      <c r="H327" s="13" t="str">
        <f>IFERROR(IF(C326-1 = COUNTIF(TransTable[Fund Name], 'Fund Analysis'!$D$6), MIRR($F$11:F327, 0, VLOOKUP($D$6, InvestTable[], 10, FALSE)), ""), "")</f>
        <v/>
      </c>
      <c r="I327" s="23" t="str">
        <f t="shared" si="10"/>
        <v/>
      </c>
    </row>
    <row r="328" spans="2:9" x14ac:dyDescent="0.2">
      <c r="B328" s="22"/>
      <c r="C328" s="20" t="str">
        <f t="shared" si="11"/>
        <v/>
      </c>
      <c r="D328" s="10" t="str" cm="1">
        <f t="array" ref="D328">IFERROR(INDEX(TransTable[Date], SMALL( IF( 'Fund Analysis'!$D$6 = TransTable[Fund Name], ROW( TransTable[Fund Name]) - ROW( 'Transaction List'!$B$10) + 1), 'Fund Analysis'!C327)), IFERROR(IF( C327-1 = COUNTIF(TransTable[Fund Name], 'Fund Analysis'!$D$6), MAX( IF( TransTable[Fund Name] = 'Fund Analysis'!$D$6, TransTable[Date])), ""), ""))</f>
        <v/>
      </c>
      <c r="E328" s="11" t="str" cm="1">
        <f t="array" ref="E328">IFERROR(INDEX(TransTable[Transaction Type], SMALL( IF( 'Fund Analysis'!$D$6 = TransTable[Fund Name], ROW( TransTable[Fund Name]) - ROW( 'Transaction List'!$B$10) + 1), C327)), IFERROR(IF( C327-1 = COUNTIF(TransTable[Fund Name], 'Fund Analysis'!$D$6), "Current Value", ""), ""))</f>
        <v/>
      </c>
      <c r="F328" s="12" t="str" cm="1">
        <f t="array" ref="F328">IFERROR(IF(E328 = "Valuation", 0, INDEX(TransTable[Amount], SMALL( IF( 'Fund Analysis'!$D$6 = TransTable[Fund Name], ROW( TransTable[Fund Name]) - ROW( 'Transaction List'!$B$10) + 1), C327))), IFERROR(IF( C327-1 = COUNTIF(TransTable[Fund Name], 'Fund Analysis'!$D$6), VLOOKUP( $D$6, InvestTable[], MATCH( "Expected Valuation", InvestTable[#Headers], 0), FALSE), ""), ""))</f>
        <v/>
      </c>
      <c r="G328" s="13" t="str">
        <f>IFERROR(IF(C327-1 = COUNTIF(TransTable[Fund Name], 'Fund Analysis'!$D$6), XIRR($F$11:F328, $D$11:D328), ""), "")</f>
        <v/>
      </c>
      <c r="H328" s="13" t="str">
        <f>IFERROR(IF(C327-1 = COUNTIF(TransTable[Fund Name], 'Fund Analysis'!$D$6), MIRR($F$11:F328, 0, VLOOKUP($D$6, InvestTable[], 10, FALSE)), ""), "")</f>
        <v/>
      </c>
      <c r="I328" s="23" t="str">
        <f t="shared" si="10"/>
        <v/>
      </c>
    </row>
    <row r="329" spans="2:9" x14ac:dyDescent="0.2">
      <c r="B329" s="22"/>
      <c r="C329" s="20" t="str">
        <f t="shared" si="11"/>
        <v/>
      </c>
      <c r="D329" s="10" t="str" cm="1">
        <f t="array" ref="D329">IFERROR(INDEX(TransTable[Date], SMALL( IF( 'Fund Analysis'!$D$6 = TransTable[Fund Name], ROW( TransTable[Fund Name]) - ROW( 'Transaction List'!$B$10) + 1), 'Fund Analysis'!C328)), IFERROR(IF( C328-1 = COUNTIF(TransTable[Fund Name], 'Fund Analysis'!$D$6), MAX( IF( TransTable[Fund Name] = 'Fund Analysis'!$D$6, TransTable[Date])), ""), ""))</f>
        <v/>
      </c>
      <c r="E329" s="11" t="str" cm="1">
        <f t="array" ref="E329">IFERROR(INDEX(TransTable[Transaction Type], SMALL( IF( 'Fund Analysis'!$D$6 = TransTable[Fund Name], ROW( TransTable[Fund Name]) - ROW( 'Transaction List'!$B$10) + 1), C328)), IFERROR(IF( C328-1 = COUNTIF(TransTable[Fund Name], 'Fund Analysis'!$D$6), "Current Value", ""), ""))</f>
        <v/>
      </c>
      <c r="F329" s="12" t="str" cm="1">
        <f t="array" ref="F329">IFERROR(IF(E329 = "Valuation", 0, INDEX(TransTable[Amount], SMALL( IF( 'Fund Analysis'!$D$6 = TransTable[Fund Name], ROW( TransTable[Fund Name]) - ROW( 'Transaction List'!$B$10) + 1), C328))), IFERROR(IF( C328-1 = COUNTIF(TransTable[Fund Name], 'Fund Analysis'!$D$6), VLOOKUP( $D$6, InvestTable[], MATCH( "Expected Valuation", InvestTable[#Headers], 0), FALSE), ""), ""))</f>
        <v/>
      </c>
      <c r="G329" s="13" t="str">
        <f>IFERROR(IF(C328-1 = COUNTIF(TransTable[Fund Name], 'Fund Analysis'!$D$6), XIRR($F$11:F329, $D$11:D329), ""), "")</f>
        <v/>
      </c>
      <c r="H329" s="13" t="str">
        <f>IFERROR(IF(C328-1 = COUNTIF(TransTable[Fund Name], 'Fund Analysis'!$D$6), MIRR($F$11:F329, 0, VLOOKUP($D$6, InvestTable[], 10, FALSE)), ""), "")</f>
        <v/>
      </c>
      <c r="I329" s="23" t="str">
        <f t="shared" si="10"/>
        <v/>
      </c>
    </row>
    <row r="330" spans="2:9" x14ac:dyDescent="0.2">
      <c r="B330" s="22"/>
      <c r="C330" s="20" t="str">
        <f t="shared" si="11"/>
        <v/>
      </c>
      <c r="D330" s="10" t="str" cm="1">
        <f t="array" ref="D330">IFERROR(INDEX(TransTable[Date], SMALL( IF( 'Fund Analysis'!$D$6 = TransTable[Fund Name], ROW( TransTable[Fund Name]) - ROW( 'Transaction List'!$B$10) + 1), 'Fund Analysis'!C329)), IFERROR(IF( C329-1 = COUNTIF(TransTable[Fund Name], 'Fund Analysis'!$D$6), MAX( IF( TransTable[Fund Name] = 'Fund Analysis'!$D$6, TransTable[Date])), ""), ""))</f>
        <v/>
      </c>
      <c r="E330" s="11" t="str" cm="1">
        <f t="array" ref="E330">IFERROR(INDEX(TransTable[Transaction Type], SMALL( IF( 'Fund Analysis'!$D$6 = TransTable[Fund Name], ROW( TransTable[Fund Name]) - ROW( 'Transaction List'!$B$10) + 1), C329)), IFERROR(IF( C329-1 = COUNTIF(TransTable[Fund Name], 'Fund Analysis'!$D$6), "Current Value", ""), ""))</f>
        <v/>
      </c>
      <c r="F330" s="12" t="str" cm="1">
        <f t="array" ref="F330">IFERROR(IF(E330 = "Valuation", 0, INDEX(TransTable[Amount], SMALL( IF( 'Fund Analysis'!$D$6 = TransTable[Fund Name], ROW( TransTable[Fund Name]) - ROW( 'Transaction List'!$B$10) + 1), C329))), IFERROR(IF( C329-1 = COUNTIF(TransTable[Fund Name], 'Fund Analysis'!$D$6), VLOOKUP( $D$6, InvestTable[], MATCH( "Expected Valuation", InvestTable[#Headers], 0), FALSE), ""), ""))</f>
        <v/>
      </c>
      <c r="G330" s="13" t="str">
        <f>IFERROR(IF(C329-1 = COUNTIF(TransTable[Fund Name], 'Fund Analysis'!$D$6), XIRR($F$11:F330, $D$11:D330), ""), "")</f>
        <v/>
      </c>
      <c r="H330" s="13" t="str">
        <f>IFERROR(IF(C329-1 = COUNTIF(TransTable[Fund Name], 'Fund Analysis'!$D$6), MIRR($F$11:F330, 0, VLOOKUP($D$6, InvestTable[], 10, FALSE)), ""), "")</f>
        <v/>
      </c>
      <c r="I330" s="23" t="str">
        <f t="shared" si="10"/>
        <v/>
      </c>
    </row>
    <row r="331" spans="2:9" x14ac:dyDescent="0.2">
      <c r="B331" s="22"/>
      <c r="C331" s="20" t="str">
        <f t="shared" si="11"/>
        <v/>
      </c>
      <c r="D331" s="10" t="str" cm="1">
        <f t="array" ref="D331">IFERROR(INDEX(TransTable[Date], SMALL( IF( 'Fund Analysis'!$D$6 = TransTable[Fund Name], ROW( TransTable[Fund Name]) - ROW( 'Transaction List'!$B$10) + 1), 'Fund Analysis'!C330)), IFERROR(IF( C330-1 = COUNTIF(TransTable[Fund Name], 'Fund Analysis'!$D$6), MAX( IF( TransTable[Fund Name] = 'Fund Analysis'!$D$6, TransTable[Date])), ""), ""))</f>
        <v/>
      </c>
      <c r="E331" s="11" t="str" cm="1">
        <f t="array" ref="E331">IFERROR(INDEX(TransTable[Transaction Type], SMALL( IF( 'Fund Analysis'!$D$6 = TransTable[Fund Name], ROW( TransTable[Fund Name]) - ROW( 'Transaction List'!$B$10) + 1), C330)), IFERROR(IF( C330-1 = COUNTIF(TransTable[Fund Name], 'Fund Analysis'!$D$6), "Current Value", ""), ""))</f>
        <v/>
      </c>
      <c r="F331" s="12" t="str" cm="1">
        <f t="array" ref="F331">IFERROR(IF(E331 = "Valuation", 0, INDEX(TransTable[Amount], SMALL( IF( 'Fund Analysis'!$D$6 = TransTable[Fund Name], ROW( TransTable[Fund Name]) - ROW( 'Transaction List'!$B$10) + 1), C330))), IFERROR(IF( C330-1 = COUNTIF(TransTable[Fund Name], 'Fund Analysis'!$D$6), VLOOKUP( $D$6, InvestTable[], MATCH( "Expected Valuation", InvestTable[#Headers], 0), FALSE), ""), ""))</f>
        <v/>
      </c>
      <c r="G331" s="13" t="str">
        <f>IFERROR(IF(C330-1 = COUNTIF(TransTable[Fund Name], 'Fund Analysis'!$D$6), XIRR($F$11:F331, $D$11:D331), ""), "")</f>
        <v/>
      </c>
      <c r="H331" s="13" t="str">
        <f>IFERROR(IF(C330-1 = COUNTIF(TransTable[Fund Name], 'Fund Analysis'!$D$6), MIRR($F$11:F331, 0, VLOOKUP($D$6, InvestTable[], 10, FALSE)), ""), "")</f>
        <v/>
      </c>
      <c r="I331" s="23" t="str">
        <f t="shared" si="10"/>
        <v/>
      </c>
    </row>
    <row r="332" spans="2:9" x14ac:dyDescent="0.2">
      <c r="B332" s="22"/>
      <c r="C332" s="20" t="str">
        <f t="shared" si="11"/>
        <v/>
      </c>
      <c r="D332" s="10" t="str" cm="1">
        <f t="array" ref="D332">IFERROR(INDEX(TransTable[Date], SMALL( IF( 'Fund Analysis'!$D$6 = TransTable[Fund Name], ROW( TransTable[Fund Name]) - ROW( 'Transaction List'!$B$10) + 1), 'Fund Analysis'!C331)), IFERROR(IF( C331-1 = COUNTIF(TransTable[Fund Name], 'Fund Analysis'!$D$6), MAX( IF( TransTable[Fund Name] = 'Fund Analysis'!$D$6, TransTable[Date])), ""), ""))</f>
        <v/>
      </c>
      <c r="E332" s="11" t="str" cm="1">
        <f t="array" ref="E332">IFERROR(INDEX(TransTable[Transaction Type], SMALL( IF( 'Fund Analysis'!$D$6 = TransTable[Fund Name], ROW( TransTable[Fund Name]) - ROW( 'Transaction List'!$B$10) + 1), C331)), IFERROR(IF( C331-1 = COUNTIF(TransTable[Fund Name], 'Fund Analysis'!$D$6), "Current Value", ""), ""))</f>
        <v/>
      </c>
      <c r="F332" s="12" t="str" cm="1">
        <f t="array" ref="F332">IFERROR(IF(E332 = "Valuation", 0, INDEX(TransTable[Amount], SMALL( IF( 'Fund Analysis'!$D$6 = TransTable[Fund Name], ROW( TransTable[Fund Name]) - ROW( 'Transaction List'!$B$10) + 1), C331))), IFERROR(IF( C331-1 = COUNTIF(TransTable[Fund Name], 'Fund Analysis'!$D$6), VLOOKUP( $D$6, InvestTable[], MATCH( "Expected Valuation", InvestTable[#Headers], 0), FALSE), ""), ""))</f>
        <v/>
      </c>
      <c r="G332" s="13" t="str">
        <f>IFERROR(IF(C331-1 = COUNTIF(TransTable[Fund Name], 'Fund Analysis'!$D$6), XIRR($F$11:F332, $D$11:D332), ""), "")</f>
        <v/>
      </c>
      <c r="H332" s="13" t="str">
        <f>IFERROR(IF(C331-1 = COUNTIF(TransTable[Fund Name], 'Fund Analysis'!$D$6), MIRR($F$11:F332, 0, VLOOKUP($D$6, InvestTable[], 10, FALSE)), ""), "")</f>
        <v/>
      </c>
      <c r="I332" s="23" t="str">
        <f t="shared" ref="I332:I395" si="12">IFERROR(IF( ( MAX( G332:H332)*2+ MIN( G332:H332))/3 = 0, "", ( MAX( G332:H332)*2+ MIN( G332:H332))/3), "")</f>
        <v/>
      </c>
    </row>
    <row r="333" spans="2:9" x14ac:dyDescent="0.2">
      <c r="B333" s="22"/>
      <c r="C333" s="20" t="str">
        <f t="shared" si="11"/>
        <v/>
      </c>
      <c r="D333" s="10" t="str" cm="1">
        <f t="array" ref="D333">IFERROR(INDEX(TransTable[Date], SMALL( IF( 'Fund Analysis'!$D$6 = TransTable[Fund Name], ROW( TransTable[Fund Name]) - ROW( 'Transaction List'!$B$10) + 1), 'Fund Analysis'!C332)), IFERROR(IF( C332-1 = COUNTIF(TransTable[Fund Name], 'Fund Analysis'!$D$6), MAX( IF( TransTable[Fund Name] = 'Fund Analysis'!$D$6, TransTable[Date])), ""), ""))</f>
        <v/>
      </c>
      <c r="E333" s="11" t="str" cm="1">
        <f t="array" ref="E333">IFERROR(INDEX(TransTable[Transaction Type], SMALL( IF( 'Fund Analysis'!$D$6 = TransTable[Fund Name], ROW( TransTable[Fund Name]) - ROW( 'Transaction List'!$B$10) + 1), C332)), IFERROR(IF( C332-1 = COUNTIF(TransTable[Fund Name], 'Fund Analysis'!$D$6), "Current Value", ""), ""))</f>
        <v/>
      </c>
      <c r="F333" s="12" t="str" cm="1">
        <f t="array" ref="F333">IFERROR(IF(E333 = "Valuation", 0, INDEX(TransTable[Amount], SMALL( IF( 'Fund Analysis'!$D$6 = TransTable[Fund Name], ROW( TransTable[Fund Name]) - ROW( 'Transaction List'!$B$10) + 1), C332))), IFERROR(IF( C332-1 = COUNTIF(TransTable[Fund Name], 'Fund Analysis'!$D$6), VLOOKUP( $D$6, InvestTable[], MATCH( "Expected Valuation", InvestTable[#Headers], 0), FALSE), ""), ""))</f>
        <v/>
      </c>
      <c r="G333" s="13" t="str">
        <f>IFERROR(IF(C332-1 = COUNTIF(TransTable[Fund Name], 'Fund Analysis'!$D$6), XIRR($F$11:F333, $D$11:D333), ""), "")</f>
        <v/>
      </c>
      <c r="H333" s="13" t="str">
        <f>IFERROR(IF(C332-1 = COUNTIF(TransTable[Fund Name], 'Fund Analysis'!$D$6), MIRR($F$11:F333, 0, VLOOKUP($D$6, InvestTable[], 10, FALSE)), ""), "")</f>
        <v/>
      </c>
      <c r="I333" s="23" t="str">
        <f t="shared" si="12"/>
        <v/>
      </c>
    </row>
    <row r="334" spans="2:9" x14ac:dyDescent="0.2">
      <c r="B334" s="22"/>
      <c r="C334" s="20" t="str">
        <f t="shared" si="11"/>
        <v/>
      </c>
      <c r="D334" s="10" t="str" cm="1">
        <f t="array" ref="D334">IFERROR(INDEX(TransTable[Date], SMALL( IF( 'Fund Analysis'!$D$6 = TransTable[Fund Name], ROW( TransTable[Fund Name]) - ROW( 'Transaction List'!$B$10) + 1), 'Fund Analysis'!C333)), IFERROR(IF( C333-1 = COUNTIF(TransTable[Fund Name], 'Fund Analysis'!$D$6), MAX( IF( TransTable[Fund Name] = 'Fund Analysis'!$D$6, TransTable[Date])), ""), ""))</f>
        <v/>
      </c>
      <c r="E334" s="11" t="str" cm="1">
        <f t="array" ref="E334">IFERROR(INDEX(TransTable[Transaction Type], SMALL( IF( 'Fund Analysis'!$D$6 = TransTable[Fund Name], ROW( TransTable[Fund Name]) - ROW( 'Transaction List'!$B$10) + 1), C333)), IFERROR(IF( C333-1 = COUNTIF(TransTable[Fund Name], 'Fund Analysis'!$D$6), "Current Value", ""), ""))</f>
        <v/>
      </c>
      <c r="F334" s="12" t="str" cm="1">
        <f t="array" ref="F334">IFERROR(IF(E334 = "Valuation", 0, INDEX(TransTable[Amount], SMALL( IF( 'Fund Analysis'!$D$6 = TransTable[Fund Name], ROW( TransTable[Fund Name]) - ROW( 'Transaction List'!$B$10) + 1), C333))), IFERROR(IF( C333-1 = COUNTIF(TransTable[Fund Name], 'Fund Analysis'!$D$6), VLOOKUP( $D$6, InvestTable[], MATCH( "Expected Valuation", InvestTable[#Headers], 0), FALSE), ""), ""))</f>
        <v/>
      </c>
      <c r="G334" s="13" t="str">
        <f>IFERROR(IF(C333-1 = COUNTIF(TransTable[Fund Name], 'Fund Analysis'!$D$6), XIRR($F$11:F334, $D$11:D334), ""), "")</f>
        <v/>
      </c>
      <c r="H334" s="13" t="str">
        <f>IFERROR(IF(C333-1 = COUNTIF(TransTable[Fund Name], 'Fund Analysis'!$D$6), MIRR($F$11:F334, 0, VLOOKUP($D$6, InvestTable[], 10, FALSE)), ""), "")</f>
        <v/>
      </c>
      <c r="I334" s="23" t="str">
        <f t="shared" si="12"/>
        <v/>
      </c>
    </row>
    <row r="335" spans="2:9" x14ac:dyDescent="0.2">
      <c r="B335" s="22"/>
      <c r="C335" s="20" t="str">
        <f t="shared" si="11"/>
        <v/>
      </c>
      <c r="D335" s="10" t="str" cm="1">
        <f t="array" ref="D335">IFERROR(INDEX(TransTable[Date], SMALL( IF( 'Fund Analysis'!$D$6 = TransTable[Fund Name], ROW( TransTable[Fund Name]) - ROW( 'Transaction List'!$B$10) + 1), 'Fund Analysis'!C334)), IFERROR(IF( C334-1 = COUNTIF(TransTable[Fund Name], 'Fund Analysis'!$D$6), MAX( IF( TransTable[Fund Name] = 'Fund Analysis'!$D$6, TransTable[Date])), ""), ""))</f>
        <v/>
      </c>
      <c r="E335" s="11" t="str" cm="1">
        <f t="array" ref="E335">IFERROR(INDEX(TransTable[Transaction Type], SMALL( IF( 'Fund Analysis'!$D$6 = TransTable[Fund Name], ROW( TransTable[Fund Name]) - ROW( 'Transaction List'!$B$10) + 1), C334)), IFERROR(IF( C334-1 = COUNTIF(TransTable[Fund Name], 'Fund Analysis'!$D$6), "Current Value", ""), ""))</f>
        <v/>
      </c>
      <c r="F335" s="12" t="str" cm="1">
        <f t="array" ref="F335">IFERROR(IF(E335 = "Valuation", 0, INDEX(TransTable[Amount], SMALL( IF( 'Fund Analysis'!$D$6 = TransTable[Fund Name], ROW( TransTable[Fund Name]) - ROW( 'Transaction List'!$B$10) + 1), C334))), IFERROR(IF( C334-1 = COUNTIF(TransTable[Fund Name], 'Fund Analysis'!$D$6), VLOOKUP( $D$6, InvestTable[], MATCH( "Expected Valuation", InvestTable[#Headers], 0), FALSE), ""), ""))</f>
        <v/>
      </c>
      <c r="G335" s="13" t="str">
        <f>IFERROR(IF(C334-1 = COUNTIF(TransTable[Fund Name], 'Fund Analysis'!$D$6), XIRR($F$11:F335, $D$11:D335), ""), "")</f>
        <v/>
      </c>
      <c r="H335" s="13" t="str">
        <f>IFERROR(IF(C334-1 = COUNTIF(TransTable[Fund Name], 'Fund Analysis'!$D$6), MIRR($F$11:F335, 0, VLOOKUP($D$6, InvestTable[], 10, FALSE)), ""), "")</f>
        <v/>
      </c>
      <c r="I335" s="23" t="str">
        <f t="shared" si="12"/>
        <v/>
      </c>
    </row>
    <row r="336" spans="2:9" x14ac:dyDescent="0.2">
      <c r="B336" s="22"/>
      <c r="C336" s="20" t="str">
        <f t="shared" si="11"/>
        <v/>
      </c>
      <c r="D336" s="10" t="str" cm="1">
        <f t="array" ref="D336">IFERROR(INDEX(TransTable[Date], SMALL( IF( 'Fund Analysis'!$D$6 = TransTable[Fund Name], ROW( TransTable[Fund Name]) - ROW( 'Transaction List'!$B$10) + 1), 'Fund Analysis'!C335)), IFERROR(IF( C335-1 = COUNTIF(TransTable[Fund Name], 'Fund Analysis'!$D$6), MAX( IF( TransTable[Fund Name] = 'Fund Analysis'!$D$6, TransTable[Date])), ""), ""))</f>
        <v/>
      </c>
      <c r="E336" s="11" t="str" cm="1">
        <f t="array" ref="E336">IFERROR(INDEX(TransTable[Transaction Type], SMALL( IF( 'Fund Analysis'!$D$6 = TransTable[Fund Name], ROW( TransTable[Fund Name]) - ROW( 'Transaction List'!$B$10) + 1), C335)), IFERROR(IF( C335-1 = COUNTIF(TransTable[Fund Name], 'Fund Analysis'!$D$6), "Current Value", ""), ""))</f>
        <v/>
      </c>
      <c r="F336" s="12" t="str" cm="1">
        <f t="array" ref="F336">IFERROR(IF(E336 = "Valuation", 0, INDEX(TransTable[Amount], SMALL( IF( 'Fund Analysis'!$D$6 = TransTable[Fund Name], ROW( TransTable[Fund Name]) - ROW( 'Transaction List'!$B$10) + 1), C335))), IFERROR(IF( C335-1 = COUNTIF(TransTable[Fund Name], 'Fund Analysis'!$D$6), VLOOKUP( $D$6, InvestTable[], MATCH( "Expected Valuation", InvestTable[#Headers], 0), FALSE), ""), ""))</f>
        <v/>
      </c>
      <c r="G336" s="13" t="str">
        <f>IFERROR(IF(C335-1 = COUNTIF(TransTable[Fund Name], 'Fund Analysis'!$D$6), XIRR($F$11:F336, $D$11:D336), ""), "")</f>
        <v/>
      </c>
      <c r="H336" s="13" t="str">
        <f>IFERROR(IF(C335-1 = COUNTIF(TransTable[Fund Name], 'Fund Analysis'!$D$6), MIRR($F$11:F336, 0, VLOOKUP($D$6, InvestTable[], 10, FALSE)), ""), "")</f>
        <v/>
      </c>
      <c r="I336" s="23" t="str">
        <f t="shared" si="12"/>
        <v/>
      </c>
    </row>
    <row r="337" spans="2:9" x14ac:dyDescent="0.2">
      <c r="B337" s="22"/>
      <c r="C337" s="20" t="str">
        <f t="shared" si="11"/>
        <v/>
      </c>
      <c r="D337" s="10" t="str" cm="1">
        <f t="array" ref="D337">IFERROR(INDEX(TransTable[Date], SMALL( IF( 'Fund Analysis'!$D$6 = TransTable[Fund Name], ROW( TransTable[Fund Name]) - ROW( 'Transaction List'!$B$10) + 1), 'Fund Analysis'!C336)), IFERROR(IF( C336-1 = COUNTIF(TransTable[Fund Name], 'Fund Analysis'!$D$6), MAX( IF( TransTable[Fund Name] = 'Fund Analysis'!$D$6, TransTable[Date])), ""), ""))</f>
        <v/>
      </c>
      <c r="E337" s="11" t="str" cm="1">
        <f t="array" ref="E337">IFERROR(INDEX(TransTable[Transaction Type], SMALL( IF( 'Fund Analysis'!$D$6 = TransTable[Fund Name], ROW( TransTable[Fund Name]) - ROW( 'Transaction List'!$B$10) + 1), C336)), IFERROR(IF( C336-1 = COUNTIF(TransTable[Fund Name], 'Fund Analysis'!$D$6), "Current Value", ""), ""))</f>
        <v/>
      </c>
      <c r="F337" s="12" t="str" cm="1">
        <f t="array" ref="F337">IFERROR(IF(E337 = "Valuation", 0, INDEX(TransTable[Amount], SMALL( IF( 'Fund Analysis'!$D$6 = TransTable[Fund Name], ROW( TransTable[Fund Name]) - ROW( 'Transaction List'!$B$10) + 1), C336))), IFERROR(IF( C336-1 = COUNTIF(TransTable[Fund Name], 'Fund Analysis'!$D$6), VLOOKUP( $D$6, InvestTable[], MATCH( "Expected Valuation", InvestTable[#Headers], 0), FALSE), ""), ""))</f>
        <v/>
      </c>
      <c r="G337" s="13" t="str">
        <f>IFERROR(IF(C336-1 = COUNTIF(TransTable[Fund Name], 'Fund Analysis'!$D$6), XIRR($F$11:F337, $D$11:D337), ""), "")</f>
        <v/>
      </c>
      <c r="H337" s="13" t="str">
        <f>IFERROR(IF(C336-1 = COUNTIF(TransTable[Fund Name], 'Fund Analysis'!$D$6), MIRR($F$11:F337, 0, VLOOKUP($D$6, InvestTable[], 10, FALSE)), ""), "")</f>
        <v/>
      </c>
      <c r="I337" s="23" t="str">
        <f t="shared" si="12"/>
        <v/>
      </c>
    </row>
    <row r="338" spans="2:9" x14ac:dyDescent="0.2">
      <c r="B338" s="22"/>
      <c r="C338" s="20" t="str">
        <f t="shared" si="11"/>
        <v/>
      </c>
      <c r="D338" s="10" t="str" cm="1">
        <f t="array" ref="D338">IFERROR(INDEX(TransTable[Date], SMALL( IF( 'Fund Analysis'!$D$6 = TransTable[Fund Name], ROW( TransTable[Fund Name]) - ROW( 'Transaction List'!$B$10) + 1), 'Fund Analysis'!C337)), IFERROR(IF( C337-1 = COUNTIF(TransTable[Fund Name], 'Fund Analysis'!$D$6), MAX( IF( TransTable[Fund Name] = 'Fund Analysis'!$D$6, TransTable[Date])), ""), ""))</f>
        <v/>
      </c>
      <c r="E338" s="11" t="str" cm="1">
        <f t="array" ref="E338">IFERROR(INDEX(TransTable[Transaction Type], SMALL( IF( 'Fund Analysis'!$D$6 = TransTable[Fund Name], ROW( TransTable[Fund Name]) - ROW( 'Transaction List'!$B$10) + 1), C337)), IFERROR(IF( C337-1 = COUNTIF(TransTable[Fund Name], 'Fund Analysis'!$D$6), "Current Value", ""), ""))</f>
        <v/>
      </c>
      <c r="F338" s="12" t="str" cm="1">
        <f t="array" ref="F338">IFERROR(IF(E338 = "Valuation", 0, INDEX(TransTable[Amount], SMALL( IF( 'Fund Analysis'!$D$6 = TransTable[Fund Name], ROW( TransTable[Fund Name]) - ROW( 'Transaction List'!$B$10) + 1), C337))), IFERROR(IF( C337-1 = COUNTIF(TransTable[Fund Name], 'Fund Analysis'!$D$6), VLOOKUP( $D$6, InvestTable[], MATCH( "Expected Valuation", InvestTable[#Headers], 0), FALSE), ""), ""))</f>
        <v/>
      </c>
      <c r="G338" s="13" t="str">
        <f>IFERROR(IF(C337-1 = COUNTIF(TransTable[Fund Name], 'Fund Analysis'!$D$6), XIRR($F$11:F338, $D$11:D338), ""), "")</f>
        <v/>
      </c>
      <c r="H338" s="13" t="str">
        <f>IFERROR(IF(C337-1 = COUNTIF(TransTable[Fund Name], 'Fund Analysis'!$D$6), MIRR($F$11:F338, 0, VLOOKUP($D$6, InvestTable[], 10, FALSE)), ""), "")</f>
        <v/>
      </c>
      <c r="I338" s="23" t="str">
        <f t="shared" si="12"/>
        <v/>
      </c>
    </row>
    <row r="339" spans="2:9" x14ac:dyDescent="0.2">
      <c r="B339" s="22"/>
      <c r="C339" s="20" t="str">
        <f t="shared" si="11"/>
        <v/>
      </c>
      <c r="D339" s="10" t="str" cm="1">
        <f t="array" ref="D339">IFERROR(INDEX(TransTable[Date], SMALL( IF( 'Fund Analysis'!$D$6 = TransTable[Fund Name], ROW( TransTable[Fund Name]) - ROW( 'Transaction List'!$B$10) + 1), 'Fund Analysis'!C338)), IFERROR(IF( C338-1 = COUNTIF(TransTable[Fund Name], 'Fund Analysis'!$D$6), MAX( IF( TransTable[Fund Name] = 'Fund Analysis'!$D$6, TransTable[Date])), ""), ""))</f>
        <v/>
      </c>
      <c r="E339" s="11" t="str" cm="1">
        <f t="array" ref="E339">IFERROR(INDEX(TransTable[Transaction Type], SMALL( IF( 'Fund Analysis'!$D$6 = TransTable[Fund Name], ROW( TransTable[Fund Name]) - ROW( 'Transaction List'!$B$10) + 1), C338)), IFERROR(IF( C338-1 = COUNTIF(TransTable[Fund Name], 'Fund Analysis'!$D$6), "Current Value", ""), ""))</f>
        <v/>
      </c>
      <c r="F339" s="12" t="str" cm="1">
        <f t="array" ref="F339">IFERROR(IF(E339 = "Valuation", 0, INDEX(TransTable[Amount], SMALL( IF( 'Fund Analysis'!$D$6 = TransTable[Fund Name], ROW( TransTable[Fund Name]) - ROW( 'Transaction List'!$B$10) + 1), C338))), IFERROR(IF( C338-1 = COUNTIF(TransTable[Fund Name], 'Fund Analysis'!$D$6), VLOOKUP( $D$6, InvestTable[], MATCH( "Expected Valuation", InvestTable[#Headers], 0), FALSE), ""), ""))</f>
        <v/>
      </c>
      <c r="G339" s="13" t="str">
        <f>IFERROR(IF(C338-1 = COUNTIF(TransTable[Fund Name], 'Fund Analysis'!$D$6), XIRR($F$11:F339, $D$11:D339), ""), "")</f>
        <v/>
      </c>
      <c r="H339" s="13" t="str">
        <f>IFERROR(IF(C338-1 = COUNTIF(TransTable[Fund Name], 'Fund Analysis'!$D$6), MIRR($F$11:F339, 0, VLOOKUP($D$6, InvestTable[], 10, FALSE)), ""), "")</f>
        <v/>
      </c>
      <c r="I339" s="23" t="str">
        <f t="shared" si="12"/>
        <v/>
      </c>
    </row>
    <row r="340" spans="2:9" x14ac:dyDescent="0.2">
      <c r="B340" s="22"/>
      <c r="C340" s="20" t="str">
        <f t="shared" si="11"/>
        <v/>
      </c>
      <c r="D340" s="10" t="str" cm="1">
        <f t="array" ref="D340">IFERROR(INDEX(TransTable[Date], SMALL( IF( 'Fund Analysis'!$D$6 = TransTable[Fund Name], ROW( TransTable[Fund Name]) - ROW( 'Transaction List'!$B$10) + 1), 'Fund Analysis'!C339)), IFERROR(IF( C339-1 = COUNTIF(TransTable[Fund Name], 'Fund Analysis'!$D$6), MAX( IF( TransTable[Fund Name] = 'Fund Analysis'!$D$6, TransTable[Date])), ""), ""))</f>
        <v/>
      </c>
      <c r="E340" s="11" t="str" cm="1">
        <f t="array" ref="E340">IFERROR(INDEX(TransTable[Transaction Type], SMALL( IF( 'Fund Analysis'!$D$6 = TransTable[Fund Name], ROW( TransTable[Fund Name]) - ROW( 'Transaction List'!$B$10) + 1), C339)), IFERROR(IF( C339-1 = COUNTIF(TransTable[Fund Name], 'Fund Analysis'!$D$6), "Current Value", ""), ""))</f>
        <v/>
      </c>
      <c r="F340" s="12" t="str" cm="1">
        <f t="array" ref="F340">IFERROR(IF(E340 = "Valuation", 0, INDEX(TransTable[Amount], SMALL( IF( 'Fund Analysis'!$D$6 = TransTable[Fund Name], ROW( TransTable[Fund Name]) - ROW( 'Transaction List'!$B$10) + 1), C339))), IFERROR(IF( C339-1 = COUNTIF(TransTable[Fund Name], 'Fund Analysis'!$D$6), VLOOKUP( $D$6, InvestTable[], MATCH( "Expected Valuation", InvestTable[#Headers], 0), FALSE), ""), ""))</f>
        <v/>
      </c>
      <c r="G340" s="13" t="str">
        <f>IFERROR(IF(C339-1 = COUNTIF(TransTable[Fund Name], 'Fund Analysis'!$D$6), XIRR($F$11:F340, $D$11:D340), ""), "")</f>
        <v/>
      </c>
      <c r="H340" s="13" t="str">
        <f>IFERROR(IF(C339-1 = COUNTIF(TransTable[Fund Name], 'Fund Analysis'!$D$6), MIRR($F$11:F340, 0, VLOOKUP($D$6, InvestTable[], 10, FALSE)), ""), "")</f>
        <v/>
      </c>
      <c r="I340" s="23" t="str">
        <f t="shared" si="12"/>
        <v/>
      </c>
    </row>
    <row r="341" spans="2:9" x14ac:dyDescent="0.2">
      <c r="B341" s="22"/>
      <c r="C341" s="20" t="str">
        <f t="shared" si="11"/>
        <v/>
      </c>
      <c r="D341" s="10" t="str" cm="1">
        <f t="array" ref="D341">IFERROR(INDEX(TransTable[Date], SMALL( IF( 'Fund Analysis'!$D$6 = TransTable[Fund Name], ROW( TransTable[Fund Name]) - ROW( 'Transaction List'!$B$10) + 1), 'Fund Analysis'!C340)), IFERROR(IF( C340-1 = COUNTIF(TransTable[Fund Name], 'Fund Analysis'!$D$6), MAX( IF( TransTable[Fund Name] = 'Fund Analysis'!$D$6, TransTable[Date])), ""), ""))</f>
        <v/>
      </c>
      <c r="E341" s="11" t="str" cm="1">
        <f t="array" ref="E341">IFERROR(INDEX(TransTable[Transaction Type], SMALL( IF( 'Fund Analysis'!$D$6 = TransTable[Fund Name], ROW( TransTable[Fund Name]) - ROW( 'Transaction List'!$B$10) + 1), C340)), IFERROR(IF( C340-1 = COUNTIF(TransTable[Fund Name], 'Fund Analysis'!$D$6), "Current Value", ""), ""))</f>
        <v/>
      </c>
      <c r="F341" s="12" t="str" cm="1">
        <f t="array" ref="F341">IFERROR(IF(E341 = "Valuation", 0, INDEX(TransTable[Amount], SMALL( IF( 'Fund Analysis'!$D$6 = TransTable[Fund Name], ROW( TransTable[Fund Name]) - ROW( 'Transaction List'!$B$10) + 1), C340))), IFERROR(IF( C340-1 = COUNTIF(TransTable[Fund Name], 'Fund Analysis'!$D$6), VLOOKUP( $D$6, InvestTable[], MATCH( "Expected Valuation", InvestTable[#Headers], 0), FALSE), ""), ""))</f>
        <v/>
      </c>
      <c r="G341" s="13" t="str">
        <f>IFERROR(IF(C340-1 = COUNTIF(TransTable[Fund Name], 'Fund Analysis'!$D$6), XIRR($F$11:F341, $D$11:D341), ""), "")</f>
        <v/>
      </c>
      <c r="H341" s="13" t="str">
        <f>IFERROR(IF(C340-1 = COUNTIF(TransTable[Fund Name], 'Fund Analysis'!$D$6), MIRR($F$11:F341, 0, VLOOKUP($D$6, InvestTable[], 10, FALSE)), ""), "")</f>
        <v/>
      </c>
      <c r="I341" s="23" t="str">
        <f t="shared" si="12"/>
        <v/>
      </c>
    </row>
    <row r="342" spans="2:9" x14ac:dyDescent="0.2">
      <c r="B342" s="22"/>
      <c r="C342" s="20" t="str">
        <f t="shared" si="11"/>
        <v/>
      </c>
      <c r="D342" s="10" t="str" cm="1">
        <f t="array" ref="D342">IFERROR(INDEX(TransTable[Date], SMALL( IF( 'Fund Analysis'!$D$6 = TransTable[Fund Name], ROW( TransTable[Fund Name]) - ROW( 'Transaction List'!$B$10) + 1), 'Fund Analysis'!C341)), IFERROR(IF( C341-1 = COUNTIF(TransTable[Fund Name], 'Fund Analysis'!$D$6), MAX( IF( TransTable[Fund Name] = 'Fund Analysis'!$D$6, TransTable[Date])), ""), ""))</f>
        <v/>
      </c>
      <c r="E342" s="11" t="str" cm="1">
        <f t="array" ref="E342">IFERROR(INDEX(TransTable[Transaction Type], SMALL( IF( 'Fund Analysis'!$D$6 = TransTable[Fund Name], ROW( TransTable[Fund Name]) - ROW( 'Transaction List'!$B$10) + 1), C341)), IFERROR(IF( C341-1 = COUNTIF(TransTable[Fund Name], 'Fund Analysis'!$D$6), "Current Value", ""), ""))</f>
        <v/>
      </c>
      <c r="F342" s="12" t="str" cm="1">
        <f t="array" ref="F342">IFERROR(IF(E342 = "Valuation", 0, INDEX(TransTable[Amount], SMALL( IF( 'Fund Analysis'!$D$6 = TransTable[Fund Name], ROW( TransTable[Fund Name]) - ROW( 'Transaction List'!$B$10) + 1), C341))), IFERROR(IF( C341-1 = COUNTIF(TransTable[Fund Name], 'Fund Analysis'!$D$6), VLOOKUP( $D$6, InvestTable[], MATCH( "Expected Valuation", InvestTable[#Headers], 0), FALSE), ""), ""))</f>
        <v/>
      </c>
      <c r="G342" s="13" t="str">
        <f>IFERROR(IF(C341-1 = COUNTIF(TransTable[Fund Name], 'Fund Analysis'!$D$6), XIRR($F$11:F342, $D$11:D342), ""), "")</f>
        <v/>
      </c>
      <c r="H342" s="13" t="str">
        <f>IFERROR(IF(C341-1 = COUNTIF(TransTable[Fund Name], 'Fund Analysis'!$D$6), MIRR($F$11:F342, 0, VLOOKUP($D$6, InvestTable[], 10, FALSE)), ""), "")</f>
        <v/>
      </c>
      <c r="I342" s="23" t="str">
        <f t="shared" si="12"/>
        <v/>
      </c>
    </row>
    <row r="343" spans="2:9" x14ac:dyDescent="0.2">
      <c r="B343" s="22"/>
      <c r="C343" s="20" t="str">
        <f t="shared" si="11"/>
        <v/>
      </c>
      <c r="D343" s="10" t="str" cm="1">
        <f t="array" ref="D343">IFERROR(INDEX(TransTable[Date], SMALL( IF( 'Fund Analysis'!$D$6 = TransTable[Fund Name], ROW( TransTable[Fund Name]) - ROW( 'Transaction List'!$B$10) + 1), 'Fund Analysis'!C342)), IFERROR(IF( C342-1 = COUNTIF(TransTable[Fund Name], 'Fund Analysis'!$D$6), MAX( IF( TransTable[Fund Name] = 'Fund Analysis'!$D$6, TransTable[Date])), ""), ""))</f>
        <v/>
      </c>
      <c r="E343" s="11" t="str" cm="1">
        <f t="array" ref="E343">IFERROR(INDEX(TransTable[Transaction Type], SMALL( IF( 'Fund Analysis'!$D$6 = TransTable[Fund Name], ROW( TransTable[Fund Name]) - ROW( 'Transaction List'!$B$10) + 1), C342)), IFERROR(IF( C342-1 = COUNTIF(TransTable[Fund Name], 'Fund Analysis'!$D$6), "Current Value", ""), ""))</f>
        <v/>
      </c>
      <c r="F343" s="12" t="str" cm="1">
        <f t="array" ref="F343">IFERROR(IF(E343 = "Valuation", 0, INDEX(TransTable[Amount], SMALL( IF( 'Fund Analysis'!$D$6 = TransTable[Fund Name], ROW( TransTable[Fund Name]) - ROW( 'Transaction List'!$B$10) + 1), C342))), IFERROR(IF( C342-1 = COUNTIF(TransTable[Fund Name], 'Fund Analysis'!$D$6), VLOOKUP( $D$6, InvestTable[], MATCH( "Expected Valuation", InvestTable[#Headers], 0), FALSE), ""), ""))</f>
        <v/>
      </c>
      <c r="G343" s="13" t="str">
        <f>IFERROR(IF(C342-1 = COUNTIF(TransTable[Fund Name], 'Fund Analysis'!$D$6), XIRR($F$11:F343, $D$11:D343), ""), "")</f>
        <v/>
      </c>
      <c r="H343" s="13" t="str">
        <f>IFERROR(IF(C342-1 = COUNTIF(TransTable[Fund Name], 'Fund Analysis'!$D$6), MIRR($F$11:F343, 0, VLOOKUP($D$6, InvestTable[], 10, FALSE)), ""), "")</f>
        <v/>
      </c>
      <c r="I343" s="23" t="str">
        <f t="shared" si="12"/>
        <v/>
      </c>
    </row>
    <row r="344" spans="2:9" x14ac:dyDescent="0.2">
      <c r="B344" s="22"/>
      <c r="C344" s="20" t="str">
        <f t="shared" si="11"/>
        <v/>
      </c>
      <c r="D344" s="10" t="str" cm="1">
        <f t="array" ref="D344">IFERROR(INDEX(TransTable[Date], SMALL( IF( 'Fund Analysis'!$D$6 = TransTable[Fund Name], ROW( TransTable[Fund Name]) - ROW( 'Transaction List'!$B$10) + 1), 'Fund Analysis'!C343)), IFERROR(IF( C343-1 = COUNTIF(TransTable[Fund Name], 'Fund Analysis'!$D$6), MAX( IF( TransTable[Fund Name] = 'Fund Analysis'!$D$6, TransTable[Date])), ""), ""))</f>
        <v/>
      </c>
      <c r="E344" s="11" t="str" cm="1">
        <f t="array" ref="E344">IFERROR(INDEX(TransTable[Transaction Type], SMALL( IF( 'Fund Analysis'!$D$6 = TransTable[Fund Name], ROW( TransTable[Fund Name]) - ROW( 'Transaction List'!$B$10) + 1), C343)), IFERROR(IF( C343-1 = COUNTIF(TransTable[Fund Name], 'Fund Analysis'!$D$6), "Current Value", ""), ""))</f>
        <v/>
      </c>
      <c r="F344" s="12" t="str" cm="1">
        <f t="array" ref="F344">IFERROR(IF(E344 = "Valuation", 0, INDEX(TransTable[Amount], SMALL( IF( 'Fund Analysis'!$D$6 = TransTable[Fund Name], ROW( TransTable[Fund Name]) - ROW( 'Transaction List'!$B$10) + 1), C343))), IFERROR(IF( C343-1 = COUNTIF(TransTable[Fund Name], 'Fund Analysis'!$D$6), VLOOKUP( $D$6, InvestTable[], MATCH( "Expected Valuation", InvestTable[#Headers], 0), FALSE), ""), ""))</f>
        <v/>
      </c>
      <c r="G344" s="13" t="str">
        <f>IFERROR(IF(C343-1 = COUNTIF(TransTable[Fund Name], 'Fund Analysis'!$D$6), XIRR($F$11:F344, $D$11:D344), ""), "")</f>
        <v/>
      </c>
      <c r="H344" s="13" t="str">
        <f>IFERROR(IF(C343-1 = COUNTIF(TransTable[Fund Name], 'Fund Analysis'!$D$6), MIRR($F$11:F344, 0, VLOOKUP($D$6, InvestTable[], 10, FALSE)), ""), "")</f>
        <v/>
      </c>
      <c r="I344" s="23" t="str">
        <f t="shared" si="12"/>
        <v/>
      </c>
    </row>
    <row r="345" spans="2:9" x14ac:dyDescent="0.2">
      <c r="B345" s="22"/>
      <c r="C345" s="20" t="str">
        <f t="shared" si="11"/>
        <v/>
      </c>
      <c r="D345" s="10" t="str" cm="1">
        <f t="array" ref="D345">IFERROR(INDEX(TransTable[Date], SMALL( IF( 'Fund Analysis'!$D$6 = TransTable[Fund Name], ROW( TransTable[Fund Name]) - ROW( 'Transaction List'!$B$10) + 1), 'Fund Analysis'!C344)), IFERROR(IF( C344-1 = COUNTIF(TransTable[Fund Name], 'Fund Analysis'!$D$6), MAX( IF( TransTable[Fund Name] = 'Fund Analysis'!$D$6, TransTable[Date])), ""), ""))</f>
        <v/>
      </c>
      <c r="E345" s="11" t="str" cm="1">
        <f t="array" ref="E345">IFERROR(INDEX(TransTable[Transaction Type], SMALL( IF( 'Fund Analysis'!$D$6 = TransTable[Fund Name], ROW( TransTable[Fund Name]) - ROW( 'Transaction List'!$B$10) + 1), C344)), IFERROR(IF( C344-1 = COUNTIF(TransTable[Fund Name], 'Fund Analysis'!$D$6), "Current Value", ""), ""))</f>
        <v/>
      </c>
      <c r="F345" s="12" t="str" cm="1">
        <f t="array" ref="F345">IFERROR(IF(E345 = "Valuation", 0, INDEX(TransTable[Amount], SMALL( IF( 'Fund Analysis'!$D$6 = TransTable[Fund Name], ROW( TransTable[Fund Name]) - ROW( 'Transaction List'!$B$10) + 1), C344))), IFERROR(IF( C344-1 = COUNTIF(TransTable[Fund Name], 'Fund Analysis'!$D$6), VLOOKUP( $D$6, InvestTable[], MATCH( "Expected Valuation", InvestTable[#Headers], 0), FALSE), ""), ""))</f>
        <v/>
      </c>
      <c r="G345" s="13" t="str">
        <f>IFERROR(IF(C344-1 = COUNTIF(TransTable[Fund Name], 'Fund Analysis'!$D$6), XIRR($F$11:F345, $D$11:D345), ""), "")</f>
        <v/>
      </c>
      <c r="H345" s="13" t="str">
        <f>IFERROR(IF(C344-1 = COUNTIF(TransTable[Fund Name], 'Fund Analysis'!$D$6), MIRR($F$11:F345, 0, VLOOKUP($D$6, InvestTable[], 10, FALSE)), ""), "")</f>
        <v/>
      </c>
      <c r="I345" s="23" t="str">
        <f t="shared" si="12"/>
        <v/>
      </c>
    </row>
    <row r="346" spans="2:9" x14ac:dyDescent="0.2">
      <c r="B346" s="22"/>
      <c r="C346" s="20" t="str">
        <f t="shared" si="11"/>
        <v/>
      </c>
      <c r="D346" s="10" t="str" cm="1">
        <f t="array" ref="D346">IFERROR(INDEX(TransTable[Date], SMALL( IF( 'Fund Analysis'!$D$6 = TransTable[Fund Name], ROW( TransTable[Fund Name]) - ROW( 'Transaction List'!$B$10) + 1), 'Fund Analysis'!C345)), IFERROR(IF( C345-1 = COUNTIF(TransTable[Fund Name], 'Fund Analysis'!$D$6), MAX( IF( TransTable[Fund Name] = 'Fund Analysis'!$D$6, TransTable[Date])), ""), ""))</f>
        <v/>
      </c>
      <c r="E346" s="11" t="str" cm="1">
        <f t="array" ref="E346">IFERROR(INDEX(TransTable[Transaction Type], SMALL( IF( 'Fund Analysis'!$D$6 = TransTable[Fund Name], ROW( TransTable[Fund Name]) - ROW( 'Transaction List'!$B$10) + 1), C345)), IFERROR(IF( C345-1 = COUNTIF(TransTable[Fund Name], 'Fund Analysis'!$D$6), "Current Value", ""), ""))</f>
        <v/>
      </c>
      <c r="F346" s="12" t="str" cm="1">
        <f t="array" ref="F346">IFERROR(IF(E346 = "Valuation", 0, INDEX(TransTable[Amount], SMALL( IF( 'Fund Analysis'!$D$6 = TransTable[Fund Name], ROW( TransTable[Fund Name]) - ROW( 'Transaction List'!$B$10) + 1), C345))), IFERROR(IF( C345-1 = COUNTIF(TransTable[Fund Name], 'Fund Analysis'!$D$6), VLOOKUP( $D$6, InvestTable[], MATCH( "Expected Valuation", InvestTable[#Headers], 0), FALSE), ""), ""))</f>
        <v/>
      </c>
      <c r="G346" s="13" t="str">
        <f>IFERROR(IF(C345-1 = COUNTIF(TransTable[Fund Name], 'Fund Analysis'!$D$6), XIRR($F$11:F346, $D$11:D346), ""), "")</f>
        <v/>
      </c>
      <c r="H346" s="13" t="str">
        <f>IFERROR(IF(C345-1 = COUNTIF(TransTable[Fund Name], 'Fund Analysis'!$D$6), MIRR($F$11:F346, 0, VLOOKUP($D$6, InvestTable[], 10, FALSE)), ""), "")</f>
        <v/>
      </c>
      <c r="I346" s="23" t="str">
        <f t="shared" si="12"/>
        <v/>
      </c>
    </row>
    <row r="347" spans="2:9" x14ac:dyDescent="0.2">
      <c r="B347" s="22"/>
      <c r="C347" s="20" t="str">
        <f t="shared" si="11"/>
        <v/>
      </c>
      <c r="D347" s="10" t="str" cm="1">
        <f t="array" ref="D347">IFERROR(INDEX(TransTable[Date], SMALL( IF( 'Fund Analysis'!$D$6 = TransTable[Fund Name], ROW( TransTable[Fund Name]) - ROW( 'Transaction List'!$B$10) + 1), 'Fund Analysis'!C346)), IFERROR(IF( C346-1 = COUNTIF(TransTable[Fund Name], 'Fund Analysis'!$D$6), MAX( IF( TransTable[Fund Name] = 'Fund Analysis'!$D$6, TransTable[Date])), ""), ""))</f>
        <v/>
      </c>
      <c r="E347" s="11" t="str" cm="1">
        <f t="array" ref="E347">IFERROR(INDEX(TransTable[Transaction Type], SMALL( IF( 'Fund Analysis'!$D$6 = TransTable[Fund Name], ROW( TransTable[Fund Name]) - ROW( 'Transaction List'!$B$10) + 1), C346)), IFERROR(IF( C346-1 = COUNTIF(TransTable[Fund Name], 'Fund Analysis'!$D$6), "Current Value", ""), ""))</f>
        <v/>
      </c>
      <c r="F347" s="12" t="str" cm="1">
        <f t="array" ref="F347">IFERROR(IF(E347 = "Valuation", 0, INDEX(TransTable[Amount], SMALL( IF( 'Fund Analysis'!$D$6 = TransTable[Fund Name], ROW( TransTable[Fund Name]) - ROW( 'Transaction List'!$B$10) + 1), C346))), IFERROR(IF( C346-1 = COUNTIF(TransTable[Fund Name], 'Fund Analysis'!$D$6), VLOOKUP( $D$6, InvestTable[], MATCH( "Expected Valuation", InvestTable[#Headers], 0), FALSE), ""), ""))</f>
        <v/>
      </c>
      <c r="G347" s="13" t="str">
        <f>IFERROR(IF(C346-1 = COUNTIF(TransTable[Fund Name], 'Fund Analysis'!$D$6), XIRR($F$11:F347, $D$11:D347), ""), "")</f>
        <v/>
      </c>
      <c r="H347" s="13" t="str">
        <f>IFERROR(IF(C346-1 = COUNTIF(TransTable[Fund Name], 'Fund Analysis'!$D$6), MIRR($F$11:F347, 0, VLOOKUP($D$6, InvestTable[], 10, FALSE)), ""), "")</f>
        <v/>
      </c>
      <c r="I347" s="23" t="str">
        <f t="shared" si="12"/>
        <v/>
      </c>
    </row>
    <row r="348" spans="2:9" x14ac:dyDescent="0.2">
      <c r="B348" s="22"/>
      <c r="C348" s="20" t="str">
        <f t="shared" si="11"/>
        <v/>
      </c>
      <c r="D348" s="10" t="str" cm="1">
        <f t="array" ref="D348">IFERROR(INDEX(TransTable[Date], SMALL( IF( 'Fund Analysis'!$D$6 = TransTable[Fund Name], ROW( TransTable[Fund Name]) - ROW( 'Transaction List'!$B$10) + 1), 'Fund Analysis'!C347)), IFERROR(IF( C347-1 = COUNTIF(TransTable[Fund Name], 'Fund Analysis'!$D$6), MAX( IF( TransTable[Fund Name] = 'Fund Analysis'!$D$6, TransTable[Date])), ""), ""))</f>
        <v/>
      </c>
      <c r="E348" s="11" t="str" cm="1">
        <f t="array" ref="E348">IFERROR(INDEX(TransTable[Transaction Type], SMALL( IF( 'Fund Analysis'!$D$6 = TransTable[Fund Name], ROW( TransTable[Fund Name]) - ROW( 'Transaction List'!$B$10) + 1), C347)), IFERROR(IF( C347-1 = COUNTIF(TransTable[Fund Name], 'Fund Analysis'!$D$6), "Current Value", ""), ""))</f>
        <v/>
      </c>
      <c r="F348" s="12" t="str" cm="1">
        <f t="array" ref="F348">IFERROR(IF(E348 = "Valuation", 0, INDEX(TransTable[Amount], SMALL( IF( 'Fund Analysis'!$D$6 = TransTable[Fund Name], ROW( TransTable[Fund Name]) - ROW( 'Transaction List'!$B$10) + 1), C347))), IFERROR(IF( C347-1 = COUNTIF(TransTable[Fund Name], 'Fund Analysis'!$D$6), VLOOKUP( $D$6, InvestTable[], MATCH( "Expected Valuation", InvestTable[#Headers], 0), FALSE), ""), ""))</f>
        <v/>
      </c>
      <c r="G348" s="13" t="str">
        <f>IFERROR(IF(C347-1 = COUNTIF(TransTable[Fund Name], 'Fund Analysis'!$D$6), XIRR($F$11:F348, $D$11:D348), ""), "")</f>
        <v/>
      </c>
      <c r="H348" s="13" t="str">
        <f>IFERROR(IF(C347-1 = COUNTIF(TransTable[Fund Name], 'Fund Analysis'!$D$6), MIRR($F$11:F348, 0, VLOOKUP($D$6, InvestTable[], 10, FALSE)), ""), "")</f>
        <v/>
      </c>
      <c r="I348" s="23" t="str">
        <f t="shared" si="12"/>
        <v/>
      </c>
    </row>
    <row r="349" spans="2:9" x14ac:dyDescent="0.2">
      <c r="B349" s="22"/>
      <c r="C349" s="20" t="str">
        <f t="shared" si="11"/>
        <v/>
      </c>
      <c r="D349" s="10" t="str" cm="1">
        <f t="array" ref="D349">IFERROR(INDEX(TransTable[Date], SMALL( IF( 'Fund Analysis'!$D$6 = TransTable[Fund Name], ROW( TransTable[Fund Name]) - ROW( 'Transaction List'!$B$10) + 1), 'Fund Analysis'!C348)), IFERROR(IF( C348-1 = COUNTIF(TransTable[Fund Name], 'Fund Analysis'!$D$6), MAX( IF( TransTable[Fund Name] = 'Fund Analysis'!$D$6, TransTable[Date])), ""), ""))</f>
        <v/>
      </c>
      <c r="E349" s="11" t="str" cm="1">
        <f t="array" ref="E349">IFERROR(INDEX(TransTable[Transaction Type], SMALL( IF( 'Fund Analysis'!$D$6 = TransTable[Fund Name], ROW( TransTable[Fund Name]) - ROW( 'Transaction List'!$B$10) + 1), C348)), IFERROR(IF( C348-1 = COUNTIF(TransTable[Fund Name], 'Fund Analysis'!$D$6), "Current Value", ""), ""))</f>
        <v/>
      </c>
      <c r="F349" s="12" t="str" cm="1">
        <f t="array" ref="F349">IFERROR(IF(E349 = "Valuation", 0, INDEX(TransTable[Amount], SMALL( IF( 'Fund Analysis'!$D$6 = TransTable[Fund Name], ROW( TransTable[Fund Name]) - ROW( 'Transaction List'!$B$10) + 1), C348))), IFERROR(IF( C348-1 = COUNTIF(TransTable[Fund Name], 'Fund Analysis'!$D$6), VLOOKUP( $D$6, InvestTable[], MATCH( "Expected Valuation", InvestTable[#Headers], 0), FALSE), ""), ""))</f>
        <v/>
      </c>
      <c r="G349" s="13" t="str">
        <f>IFERROR(IF(C348-1 = COUNTIF(TransTable[Fund Name], 'Fund Analysis'!$D$6), XIRR($F$11:F349, $D$11:D349), ""), "")</f>
        <v/>
      </c>
      <c r="H349" s="13" t="str">
        <f>IFERROR(IF(C348-1 = COUNTIF(TransTable[Fund Name], 'Fund Analysis'!$D$6), MIRR($F$11:F349, 0, VLOOKUP($D$6, InvestTable[], 10, FALSE)), ""), "")</f>
        <v/>
      </c>
      <c r="I349" s="23" t="str">
        <f t="shared" si="12"/>
        <v/>
      </c>
    </row>
    <row r="350" spans="2:9" x14ac:dyDescent="0.2">
      <c r="B350" s="22"/>
      <c r="C350" s="20" t="str">
        <f t="shared" si="11"/>
        <v/>
      </c>
      <c r="D350" s="10" t="str" cm="1">
        <f t="array" ref="D350">IFERROR(INDEX(TransTable[Date], SMALL( IF( 'Fund Analysis'!$D$6 = TransTable[Fund Name], ROW( TransTable[Fund Name]) - ROW( 'Transaction List'!$B$10) + 1), 'Fund Analysis'!C349)), IFERROR(IF( C349-1 = COUNTIF(TransTable[Fund Name], 'Fund Analysis'!$D$6), MAX( IF( TransTable[Fund Name] = 'Fund Analysis'!$D$6, TransTable[Date])), ""), ""))</f>
        <v/>
      </c>
      <c r="E350" s="11" t="str" cm="1">
        <f t="array" ref="E350">IFERROR(INDEX(TransTable[Transaction Type], SMALL( IF( 'Fund Analysis'!$D$6 = TransTable[Fund Name], ROW( TransTable[Fund Name]) - ROW( 'Transaction List'!$B$10) + 1), C349)), IFERROR(IF( C349-1 = COUNTIF(TransTable[Fund Name], 'Fund Analysis'!$D$6), "Current Value", ""), ""))</f>
        <v/>
      </c>
      <c r="F350" s="12" t="str" cm="1">
        <f t="array" ref="F350">IFERROR(IF(E350 = "Valuation", 0, INDEX(TransTable[Amount], SMALL( IF( 'Fund Analysis'!$D$6 = TransTable[Fund Name], ROW( TransTable[Fund Name]) - ROW( 'Transaction List'!$B$10) + 1), C349))), IFERROR(IF( C349-1 = COUNTIF(TransTable[Fund Name], 'Fund Analysis'!$D$6), VLOOKUP( $D$6, InvestTable[], MATCH( "Expected Valuation", InvestTable[#Headers], 0), FALSE), ""), ""))</f>
        <v/>
      </c>
      <c r="G350" s="13" t="str">
        <f>IFERROR(IF(C349-1 = COUNTIF(TransTable[Fund Name], 'Fund Analysis'!$D$6), XIRR($F$11:F350, $D$11:D350), ""), "")</f>
        <v/>
      </c>
      <c r="H350" s="13" t="str">
        <f>IFERROR(IF(C349-1 = COUNTIF(TransTable[Fund Name], 'Fund Analysis'!$D$6), MIRR($F$11:F350, 0, VLOOKUP($D$6, InvestTable[], 10, FALSE)), ""), "")</f>
        <v/>
      </c>
      <c r="I350" s="23" t="str">
        <f t="shared" si="12"/>
        <v/>
      </c>
    </row>
    <row r="351" spans="2:9" x14ac:dyDescent="0.2">
      <c r="B351" s="22"/>
      <c r="C351" s="20" t="str">
        <f t="shared" si="11"/>
        <v/>
      </c>
      <c r="D351" s="10" t="str" cm="1">
        <f t="array" ref="D351">IFERROR(INDEX(TransTable[Date], SMALL( IF( 'Fund Analysis'!$D$6 = TransTable[Fund Name], ROW( TransTable[Fund Name]) - ROW( 'Transaction List'!$B$10) + 1), 'Fund Analysis'!C350)), IFERROR(IF( C350-1 = COUNTIF(TransTable[Fund Name], 'Fund Analysis'!$D$6), MAX( IF( TransTable[Fund Name] = 'Fund Analysis'!$D$6, TransTable[Date])), ""), ""))</f>
        <v/>
      </c>
      <c r="E351" s="11" t="str" cm="1">
        <f t="array" ref="E351">IFERROR(INDEX(TransTable[Transaction Type], SMALL( IF( 'Fund Analysis'!$D$6 = TransTable[Fund Name], ROW( TransTable[Fund Name]) - ROW( 'Transaction List'!$B$10) + 1), C350)), IFERROR(IF( C350-1 = COUNTIF(TransTable[Fund Name], 'Fund Analysis'!$D$6), "Current Value", ""), ""))</f>
        <v/>
      </c>
      <c r="F351" s="12" t="str" cm="1">
        <f t="array" ref="F351">IFERROR(IF(E351 = "Valuation", 0, INDEX(TransTable[Amount], SMALL( IF( 'Fund Analysis'!$D$6 = TransTable[Fund Name], ROW( TransTable[Fund Name]) - ROW( 'Transaction List'!$B$10) + 1), C350))), IFERROR(IF( C350-1 = COUNTIF(TransTable[Fund Name], 'Fund Analysis'!$D$6), VLOOKUP( $D$6, InvestTable[], MATCH( "Expected Valuation", InvestTable[#Headers], 0), FALSE), ""), ""))</f>
        <v/>
      </c>
      <c r="G351" s="13" t="str">
        <f>IFERROR(IF(C350-1 = COUNTIF(TransTable[Fund Name], 'Fund Analysis'!$D$6), XIRR($F$11:F351, $D$11:D351), ""), "")</f>
        <v/>
      </c>
      <c r="H351" s="13" t="str">
        <f>IFERROR(IF(C350-1 = COUNTIF(TransTable[Fund Name], 'Fund Analysis'!$D$6), MIRR($F$11:F351, 0, VLOOKUP($D$6, InvestTable[], 10, FALSE)), ""), "")</f>
        <v/>
      </c>
      <c r="I351" s="23" t="str">
        <f t="shared" si="12"/>
        <v/>
      </c>
    </row>
    <row r="352" spans="2:9" x14ac:dyDescent="0.2">
      <c r="B352" s="22"/>
      <c r="C352" s="20" t="str">
        <f t="shared" ref="C352:C415" si="13">IFERROR(IF(D352 = "", "", C351 + 1), "")</f>
        <v/>
      </c>
      <c r="D352" s="10" t="str" cm="1">
        <f t="array" ref="D352">IFERROR(INDEX(TransTable[Date], SMALL( IF( 'Fund Analysis'!$D$6 = TransTable[Fund Name], ROW( TransTable[Fund Name]) - ROW( 'Transaction List'!$B$10) + 1), 'Fund Analysis'!C351)), IFERROR(IF( C351-1 = COUNTIF(TransTable[Fund Name], 'Fund Analysis'!$D$6), MAX( IF( TransTable[Fund Name] = 'Fund Analysis'!$D$6, TransTable[Date])), ""), ""))</f>
        <v/>
      </c>
      <c r="E352" s="11" t="str" cm="1">
        <f t="array" ref="E352">IFERROR(INDEX(TransTable[Transaction Type], SMALL( IF( 'Fund Analysis'!$D$6 = TransTable[Fund Name], ROW( TransTable[Fund Name]) - ROW( 'Transaction List'!$B$10) + 1), C351)), IFERROR(IF( C351-1 = COUNTIF(TransTable[Fund Name], 'Fund Analysis'!$D$6), "Current Value", ""), ""))</f>
        <v/>
      </c>
      <c r="F352" s="12" t="str" cm="1">
        <f t="array" ref="F352">IFERROR(IF(E352 = "Valuation", 0, INDEX(TransTable[Amount], SMALL( IF( 'Fund Analysis'!$D$6 = TransTable[Fund Name], ROW( TransTable[Fund Name]) - ROW( 'Transaction List'!$B$10) + 1), C351))), IFERROR(IF( C351-1 = COUNTIF(TransTable[Fund Name], 'Fund Analysis'!$D$6), VLOOKUP( $D$6, InvestTable[], MATCH( "Expected Valuation", InvestTable[#Headers], 0), FALSE), ""), ""))</f>
        <v/>
      </c>
      <c r="G352" s="13" t="str">
        <f>IFERROR(IF(C351-1 = COUNTIF(TransTable[Fund Name], 'Fund Analysis'!$D$6), XIRR($F$11:F352, $D$11:D352), ""), "")</f>
        <v/>
      </c>
      <c r="H352" s="13" t="str">
        <f>IFERROR(IF(C351-1 = COUNTIF(TransTable[Fund Name], 'Fund Analysis'!$D$6), MIRR($F$11:F352, 0, VLOOKUP($D$6, InvestTable[], 10, FALSE)), ""), "")</f>
        <v/>
      </c>
      <c r="I352" s="23" t="str">
        <f t="shared" si="12"/>
        <v/>
      </c>
    </row>
    <row r="353" spans="2:9" x14ac:dyDescent="0.2">
      <c r="B353" s="22"/>
      <c r="C353" s="20" t="str">
        <f t="shared" si="13"/>
        <v/>
      </c>
      <c r="D353" s="10" t="str" cm="1">
        <f t="array" ref="D353">IFERROR(INDEX(TransTable[Date], SMALL( IF( 'Fund Analysis'!$D$6 = TransTable[Fund Name], ROW( TransTable[Fund Name]) - ROW( 'Transaction List'!$B$10) + 1), 'Fund Analysis'!C352)), IFERROR(IF( C352-1 = COUNTIF(TransTable[Fund Name], 'Fund Analysis'!$D$6), MAX( IF( TransTable[Fund Name] = 'Fund Analysis'!$D$6, TransTable[Date])), ""), ""))</f>
        <v/>
      </c>
      <c r="E353" s="11" t="str" cm="1">
        <f t="array" ref="E353">IFERROR(INDEX(TransTable[Transaction Type], SMALL( IF( 'Fund Analysis'!$D$6 = TransTable[Fund Name], ROW( TransTable[Fund Name]) - ROW( 'Transaction List'!$B$10) + 1), C352)), IFERROR(IF( C352-1 = COUNTIF(TransTable[Fund Name], 'Fund Analysis'!$D$6), "Current Value", ""), ""))</f>
        <v/>
      </c>
      <c r="F353" s="12" t="str" cm="1">
        <f t="array" ref="F353">IFERROR(IF(E353 = "Valuation", 0, INDEX(TransTable[Amount], SMALL( IF( 'Fund Analysis'!$D$6 = TransTable[Fund Name], ROW( TransTable[Fund Name]) - ROW( 'Transaction List'!$B$10) + 1), C352))), IFERROR(IF( C352-1 = COUNTIF(TransTable[Fund Name], 'Fund Analysis'!$D$6), VLOOKUP( $D$6, InvestTable[], MATCH( "Expected Valuation", InvestTable[#Headers], 0), FALSE), ""), ""))</f>
        <v/>
      </c>
      <c r="G353" s="13" t="str">
        <f>IFERROR(IF(C352-1 = COUNTIF(TransTable[Fund Name], 'Fund Analysis'!$D$6), XIRR($F$11:F353, $D$11:D353), ""), "")</f>
        <v/>
      </c>
      <c r="H353" s="13" t="str">
        <f>IFERROR(IF(C352-1 = COUNTIF(TransTable[Fund Name], 'Fund Analysis'!$D$6), MIRR($F$11:F353, 0, VLOOKUP($D$6, InvestTable[], 10, FALSE)), ""), "")</f>
        <v/>
      </c>
      <c r="I353" s="23" t="str">
        <f t="shared" si="12"/>
        <v/>
      </c>
    </row>
    <row r="354" spans="2:9" x14ac:dyDescent="0.2">
      <c r="B354" s="22"/>
      <c r="C354" s="20" t="str">
        <f t="shared" si="13"/>
        <v/>
      </c>
      <c r="D354" s="10" t="str" cm="1">
        <f t="array" ref="D354">IFERROR(INDEX(TransTable[Date], SMALL( IF( 'Fund Analysis'!$D$6 = TransTable[Fund Name], ROW( TransTable[Fund Name]) - ROW( 'Transaction List'!$B$10) + 1), 'Fund Analysis'!C353)), IFERROR(IF( C353-1 = COUNTIF(TransTable[Fund Name], 'Fund Analysis'!$D$6), MAX( IF( TransTable[Fund Name] = 'Fund Analysis'!$D$6, TransTable[Date])), ""), ""))</f>
        <v/>
      </c>
      <c r="E354" s="11" t="str" cm="1">
        <f t="array" ref="E354">IFERROR(INDEX(TransTable[Transaction Type], SMALL( IF( 'Fund Analysis'!$D$6 = TransTable[Fund Name], ROW( TransTable[Fund Name]) - ROW( 'Transaction List'!$B$10) + 1), C353)), IFERROR(IF( C353-1 = COUNTIF(TransTable[Fund Name], 'Fund Analysis'!$D$6), "Current Value", ""), ""))</f>
        <v/>
      </c>
      <c r="F354" s="12" t="str" cm="1">
        <f t="array" ref="F354">IFERROR(IF(E354 = "Valuation", 0, INDEX(TransTable[Amount], SMALL( IF( 'Fund Analysis'!$D$6 = TransTable[Fund Name], ROW( TransTable[Fund Name]) - ROW( 'Transaction List'!$B$10) + 1), C353))), IFERROR(IF( C353-1 = COUNTIF(TransTable[Fund Name], 'Fund Analysis'!$D$6), VLOOKUP( $D$6, InvestTable[], MATCH( "Expected Valuation", InvestTable[#Headers], 0), FALSE), ""), ""))</f>
        <v/>
      </c>
      <c r="G354" s="13" t="str">
        <f>IFERROR(IF(C353-1 = COUNTIF(TransTable[Fund Name], 'Fund Analysis'!$D$6), XIRR($F$11:F354, $D$11:D354), ""), "")</f>
        <v/>
      </c>
      <c r="H354" s="13" t="str">
        <f>IFERROR(IF(C353-1 = COUNTIF(TransTable[Fund Name], 'Fund Analysis'!$D$6), MIRR($F$11:F354, 0, VLOOKUP($D$6, InvestTable[], 10, FALSE)), ""), "")</f>
        <v/>
      </c>
      <c r="I354" s="23" t="str">
        <f t="shared" si="12"/>
        <v/>
      </c>
    </row>
    <row r="355" spans="2:9" x14ac:dyDescent="0.2">
      <c r="B355" s="22"/>
      <c r="C355" s="20" t="str">
        <f t="shared" si="13"/>
        <v/>
      </c>
      <c r="D355" s="10" t="str" cm="1">
        <f t="array" ref="D355">IFERROR(INDEX(TransTable[Date], SMALL( IF( 'Fund Analysis'!$D$6 = TransTable[Fund Name], ROW( TransTable[Fund Name]) - ROW( 'Transaction List'!$B$10) + 1), 'Fund Analysis'!C354)), IFERROR(IF( C354-1 = COUNTIF(TransTable[Fund Name], 'Fund Analysis'!$D$6), MAX( IF( TransTable[Fund Name] = 'Fund Analysis'!$D$6, TransTable[Date])), ""), ""))</f>
        <v/>
      </c>
      <c r="E355" s="11" t="str" cm="1">
        <f t="array" ref="E355">IFERROR(INDEX(TransTable[Transaction Type], SMALL( IF( 'Fund Analysis'!$D$6 = TransTable[Fund Name], ROW( TransTable[Fund Name]) - ROW( 'Transaction List'!$B$10) + 1), C354)), IFERROR(IF( C354-1 = COUNTIF(TransTable[Fund Name], 'Fund Analysis'!$D$6), "Current Value", ""), ""))</f>
        <v/>
      </c>
      <c r="F355" s="12" t="str" cm="1">
        <f t="array" ref="F355">IFERROR(IF(E355 = "Valuation", 0, INDEX(TransTable[Amount], SMALL( IF( 'Fund Analysis'!$D$6 = TransTable[Fund Name], ROW( TransTable[Fund Name]) - ROW( 'Transaction List'!$B$10) + 1), C354))), IFERROR(IF( C354-1 = COUNTIF(TransTable[Fund Name], 'Fund Analysis'!$D$6), VLOOKUP( $D$6, InvestTable[], MATCH( "Expected Valuation", InvestTable[#Headers], 0), FALSE), ""), ""))</f>
        <v/>
      </c>
      <c r="G355" s="13" t="str">
        <f>IFERROR(IF(C354-1 = COUNTIF(TransTable[Fund Name], 'Fund Analysis'!$D$6), XIRR($F$11:F355, $D$11:D355), ""), "")</f>
        <v/>
      </c>
      <c r="H355" s="13" t="str">
        <f>IFERROR(IF(C354-1 = COUNTIF(TransTable[Fund Name], 'Fund Analysis'!$D$6), MIRR($F$11:F355, 0, VLOOKUP($D$6, InvestTable[], 10, FALSE)), ""), "")</f>
        <v/>
      </c>
      <c r="I355" s="23" t="str">
        <f t="shared" si="12"/>
        <v/>
      </c>
    </row>
    <row r="356" spans="2:9" x14ac:dyDescent="0.2">
      <c r="B356" s="22"/>
      <c r="C356" s="20" t="str">
        <f t="shared" si="13"/>
        <v/>
      </c>
      <c r="D356" s="10" t="str" cm="1">
        <f t="array" ref="D356">IFERROR(INDEX(TransTable[Date], SMALL( IF( 'Fund Analysis'!$D$6 = TransTable[Fund Name], ROW( TransTable[Fund Name]) - ROW( 'Transaction List'!$B$10) + 1), 'Fund Analysis'!C355)), IFERROR(IF( C355-1 = COUNTIF(TransTable[Fund Name], 'Fund Analysis'!$D$6), MAX( IF( TransTable[Fund Name] = 'Fund Analysis'!$D$6, TransTable[Date])), ""), ""))</f>
        <v/>
      </c>
      <c r="E356" s="11" t="str" cm="1">
        <f t="array" ref="E356">IFERROR(INDEX(TransTable[Transaction Type], SMALL( IF( 'Fund Analysis'!$D$6 = TransTable[Fund Name], ROW( TransTable[Fund Name]) - ROW( 'Transaction List'!$B$10) + 1), C355)), IFERROR(IF( C355-1 = COUNTIF(TransTable[Fund Name], 'Fund Analysis'!$D$6), "Current Value", ""), ""))</f>
        <v/>
      </c>
      <c r="F356" s="12" t="str" cm="1">
        <f t="array" ref="F356">IFERROR(IF(E356 = "Valuation", 0, INDEX(TransTable[Amount], SMALL( IF( 'Fund Analysis'!$D$6 = TransTable[Fund Name], ROW( TransTable[Fund Name]) - ROW( 'Transaction List'!$B$10) + 1), C355))), IFERROR(IF( C355-1 = COUNTIF(TransTable[Fund Name], 'Fund Analysis'!$D$6), VLOOKUP( $D$6, InvestTable[], MATCH( "Expected Valuation", InvestTable[#Headers], 0), FALSE), ""), ""))</f>
        <v/>
      </c>
      <c r="G356" s="13" t="str">
        <f>IFERROR(IF(C355-1 = COUNTIF(TransTable[Fund Name], 'Fund Analysis'!$D$6), XIRR($F$11:F356, $D$11:D356), ""), "")</f>
        <v/>
      </c>
      <c r="H356" s="13" t="str">
        <f>IFERROR(IF(C355-1 = COUNTIF(TransTable[Fund Name], 'Fund Analysis'!$D$6), MIRR($F$11:F356, 0, VLOOKUP($D$6, InvestTable[], 10, FALSE)), ""), "")</f>
        <v/>
      </c>
      <c r="I356" s="23" t="str">
        <f t="shared" si="12"/>
        <v/>
      </c>
    </row>
    <row r="357" spans="2:9" x14ac:dyDescent="0.2">
      <c r="B357" s="22"/>
      <c r="C357" s="20" t="str">
        <f t="shared" si="13"/>
        <v/>
      </c>
      <c r="D357" s="10" t="str" cm="1">
        <f t="array" ref="D357">IFERROR(INDEX(TransTable[Date], SMALL( IF( 'Fund Analysis'!$D$6 = TransTable[Fund Name], ROW( TransTable[Fund Name]) - ROW( 'Transaction List'!$B$10) + 1), 'Fund Analysis'!C356)), IFERROR(IF( C356-1 = COUNTIF(TransTable[Fund Name], 'Fund Analysis'!$D$6), MAX( IF( TransTable[Fund Name] = 'Fund Analysis'!$D$6, TransTable[Date])), ""), ""))</f>
        <v/>
      </c>
      <c r="E357" s="11" t="str" cm="1">
        <f t="array" ref="E357">IFERROR(INDEX(TransTable[Transaction Type], SMALL( IF( 'Fund Analysis'!$D$6 = TransTable[Fund Name], ROW( TransTable[Fund Name]) - ROW( 'Transaction List'!$B$10) + 1), C356)), IFERROR(IF( C356-1 = COUNTIF(TransTable[Fund Name], 'Fund Analysis'!$D$6), "Current Value", ""), ""))</f>
        <v/>
      </c>
      <c r="F357" s="12" t="str" cm="1">
        <f t="array" ref="F357">IFERROR(IF(E357 = "Valuation", 0, INDEX(TransTable[Amount], SMALL( IF( 'Fund Analysis'!$D$6 = TransTable[Fund Name], ROW( TransTable[Fund Name]) - ROW( 'Transaction List'!$B$10) + 1), C356))), IFERROR(IF( C356-1 = COUNTIF(TransTable[Fund Name], 'Fund Analysis'!$D$6), VLOOKUP( $D$6, InvestTable[], MATCH( "Expected Valuation", InvestTable[#Headers], 0), FALSE), ""), ""))</f>
        <v/>
      </c>
      <c r="G357" s="13" t="str">
        <f>IFERROR(IF(C356-1 = COUNTIF(TransTable[Fund Name], 'Fund Analysis'!$D$6), XIRR($F$11:F357, $D$11:D357), ""), "")</f>
        <v/>
      </c>
      <c r="H357" s="13" t="str">
        <f>IFERROR(IF(C356-1 = COUNTIF(TransTable[Fund Name], 'Fund Analysis'!$D$6), MIRR($F$11:F357, 0, VLOOKUP($D$6, InvestTable[], 10, FALSE)), ""), "")</f>
        <v/>
      </c>
      <c r="I357" s="23" t="str">
        <f t="shared" si="12"/>
        <v/>
      </c>
    </row>
    <row r="358" spans="2:9" x14ac:dyDescent="0.2">
      <c r="B358" s="22"/>
      <c r="C358" s="20" t="str">
        <f t="shared" si="13"/>
        <v/>
      </c>
      <c r="D358" s="10" t="str" cm="1">
        <f t="array" ref="D358">IFERROR(INDEX(TransTable[Date], SMALL( IF( 'Fund Analysis'!$D$6 = TransTable[Fund Name], ROW( TransTable[Fund Name]) - ROW( 'Transaction List'!$B$10) + 1), 'Fund Analysis'!C357)), IFERROR(IF( C357-1 = COUNTIF(TransTable[Fund Name], 'Fund Analysis'!$D$6), MAX( IF( TransTable[Fund Name] = 'Fund Analysis'!$D$6, TransTable[Date])), ""), ""))</f>
        <v/>
      </c>
      <c r="E358" s="11" t="str" cm="1">
        <f t="array" ref="E358">IFERROR(INDEX(TransTable[Transaction Type], SMALL( IF( 'Fund Analysis'!$D$6 = TransTable[Fund Name], ROW( TransTable[Fund Name]) - ROW( 'Transaction List'!$B$10) + 1), C357)), IFERROR(IF( C357-1 = COUNTIF(TransTable[Fund Name], 'Fund Analysis'!$D$6), "Current Value", ""), ""))</f>
        <v/>
      </c>
      <c r="F358" s="12" t="str" cm="1">
        <f t="array" ref="F358">IFERROR(IF(E358 = "Valuation", 0, INDEX(TransTable[Amount], SMALL( IF( 'Fund Analysis'!$D$6 = TransTable[Fund Name], ROW( TransTable[Fund Name]) - ROW( 'Transaction List'!$B$10) + 1), C357))), IFERROR(IF( C357-1 = COUNTIF(TransTable[Fund Name], 'Fund Analysis'!$D$6), VLOOKUP( $D$6, InvestTable[], MATCH( "Expected Valuation", InvestTable[#Headers], 0), FALSE), ""), ""))</f>
        <v/>
      </c>
      <c r="G358" s="13" t="str">
        <f>IFERROR(IF(C357-1 = COUNTIF(TransTable[Fund Name], 'Fund Analysis'!$D$6), XIRR($F$11:F358, $D$11:D358), ""), "")</f>
        <v/>
      </c>
      <c r="H358" s="13" t="str">
        <f>IFERROR(IF(C357-1 = COUNTIF(TransTable[Fund Name], 'Fund Analysis'!$D$6), MIRR($F$11:F358, 0, VLOOKUP($D$6, InvestTable[], 10, FALSE)), ""), "")</f>
        <v/>
      </c>
      <c r="I358" s="23" t="str">
        <f t="shared" si="12"/>
        <v/>
      </c>
    </row>
    <row r="359" spans="2:9" x14ac:dyDescent="0.2">
      <c r="B359" s="22"/>
      <c r="C359" s="20" t="str">
        <f t="shared" si="13"/>
        <v/>
      </c>
      <c r="D359" s="10" t="str" cm="1">
        <f t="array" ref="D359">IFERROR(INDEX(TransTable[Date], SMALL( IF( 'Fund Analysis'!$D$6 = TransTable[Fund Name], ROW( TransTable[Fund Name]) - ROW( 'Transaction List'!$B$10) + 1), 'Fund Analysis'!C358)), IFERROR(IF( C358-1 = COUNTIF(TransTable[Fund Name], 'Fund Analysis'!$D$6), MAX( IF( TransTable[Fund Name] = 'Fund Analysis'!$D$6, TransTable[Date])), ""), ""))</f>
        <v/>
      </c>
      <c r="E359" s="11" t="str" cm="1">
        <f t="array" ref="E359">IFERROR(INDEX(TransTable[Transaction Type], SMALL( IF( 'Fund Analysis'!$D$6 = TransTable[Fund Name], ROW( TransTable[Fund Name]) - ROW( 'Transaction List'!$B$10) + 1), C358)), IFERROR(IF( C358-1 = COUNTIF(TransTable[Fund Name], 'Fund Analysis'!$D$6), "Current Value", ""), ""))</f>
        <v/>
      </c>
      <c r="F359" s="12" t="str" cm="1">
        <f t="array" ref="F359">IFERROR(IF(E359 = "Valuation", 0, INDEX(TransTable[Amount], SMALL( IF( 'Fund Analysis'!$D$6 = TransTable[Fund Name], ROW( TransTable[Fund Name]) - ROW( 'Transaction List'!$B$10) + 1), C358))), IFERROR(IF( C358-1 = COUNTIF(TransTable[Fund Name], 'Fund Analysis'!$D$6), VLOOKUP( $D$6, InvestTable[], MATCH( "Expected Valuation", InvestTable[#Headers], 0), FALSE), ""), ""))</f>
        <v/>
      </c>
      <c r="G359" s="13" t="str">
        <f>IFERROR(IF(C358-1 = COUNTIF(TransTable[Fund Name], 'Fund Analysis'!$D$6), XIRR($F$11:F359, $D$11:D359), ""), "")</f>
        <v/>
      </c>
      <c r="H359" s="13" t="str">
        <f>IFERROR(IF(C358-1 = COUNTIF(TransTable[Fund Name], 'Fund Analysis'!$D$6), MIRR($F$11:F359, 0, VLOOKUP($D$6, InvestTable[], 10, FALSE)), ""), "")</f>
        <v/>
      </c>
      <c r="I359" s="23" t="str">
        <f t="shared" si="12"/>
        <v/>
      </c>
    </row>
    <row r="360" spans="2:9" x14ac:dyDescent="0.2">
      <c r="B360" s="22"/>
      <c r="C360" s="20" t="str">
        <f t="shared" si="13"/>
        <v/>
      </c>
      <c r="D360" s="10" t="str" cm="1">
        <f t="array" ref="D360">IFERROR(INDEX(TransTable[Date], SMALL( IF( 'Fund Analysis'!$D$6 = TransTable[Fund Name], ROW( TransTable[Fund Name]) - ROW( 'Transaction List'!$B$10) + 1), 'Fund Analysis'!C359)), IFERROR(IF( C359-1 = COUNTIF(TransTable[Fund Name], 'Fund Analysis'!$D$6), MAX( IF( TransTable[Fund Name] = 'Fund Analysis'!$D$6, TransTable[Date])), ""), ""))</f>
        <v/>
      </c>
      <c r="E360" s="11" t="str" cm="1">
        <f t="array" ref="E360">IFERROR(INDEX(TransTable[Transaction Type], SMALL( IF( 'Fund Analysis'!$D$6 = TransTable[Fund Name], ROW( TransTable[Fund Name]) - ROW( 'Transaction List'!$B$10) + 1), C359)), IFERROR(IF( C359-1 = COUNTIF(TransTable[Fund Name], 'Fund Analysis'!$D$6), "Current Value", ""), ""))</f>
        <v/>
      </c>
      <c r="F360" s="12" t="str" cm="1">
        <f t="array" ref="F360">IFERROR(IF(E360 = "Valuation", 0, INDEX(TransTable[Amount], SMALL( IF( 'Fund Analysis'!$D$6 = TransTable[Fund Name], ROW( TransTable[Fund Name]) - ROW( 'Transaction List'!$B$10) + 1), C359))), IFERROR(IF( C359-1 = COUNTIF(TransTable[Fund Name], 'Fund Analysis'!$D$6), VLOOKUP( $D$6, InvestTable[], MATCH( "Expected Valuation", InvestTable[#Headers], 0), FALSE), ""), ""))</f>
        <v/>
      </c>
      <c r="G360" s="13" t="str">
        <f>IFERROR(IF(C359-1 = COUNTIF(TransTable[Fund Name], 'Fund Analysis'!$D$6), XIRR($F$11:F360, $D$11:D360), ""), "")</f>
        <v/>
      </c>
      <c r="H360" s="13" t="str">
        <f>IFERROR(IF(C359-1 = COUNTIF(TransTable[Fund Name], 'Fund Analysis'!$D$6), MIRR($F$11:F360, 0, VLOOKUP($D$6, InvestTable[], 10, FALSE)), ""), "")</f>
        <v/>
      </c>
      <c r="I360" s="23" t="str">
        <f t="shared" si="12"/>
        <v/>
      </c>
    </row>
    <row r="361" spans="2:9" x14ac:dyDescent="0.2">
      <c r="B361" s="22"/>
      <c r="C361" s="20" t="str">
        <f t="shared" si="13"/>
        <v/>
      </c>
      <c r="D361" s="10" t="str" cm="1">
        <f t="array" ref="D361">IFERROR(INDEX(TransTable[Date], SMALL( IF( 'Fund Analysis'!$D$6 = TransTable[Fund Name], ROW( TransTable[Fund Name]) - ROW( 'Transaction List'!$B$10) + 1), 'Fund Analysis'!C360)), IFERROR(IF( C360-1 = COUNTIF(TransTable[Fund Name], 'Fund Analysis'!$D$6), MAX( IF( TransTable[Fund Name] = 'Fund Analysis'!$D$6, TransTable[Date])), ""), ""))</f>
        <v/>
      </c>
      <c r="E361" s="11" t="str" cm="1">
        <f t="array" ref="E361">IFERROR(INDEX(TransTable[Transaction Type], SMALL( IF( 'Fund Analysis'!$D$6 = TransTable[Fund Name], ROW( TransTable[Fund Name]) - ROW( 'Transaction List'!$B$10) + 1), C360)), IFERROR(IF( C360-1 = COUNTIF(TransTable[Fund Name], 'Fund Analysis'!$D$6), "Current Value", ""), ""))</f>
        <v/>
      </c>
      <c r="F361" s="12" t="str" cm="1">
        <f t="array" ref="F361">IFERROR(IF(E361 = "Valuation", 0, INDEX(TransTable[Amount], SMALL( IF( 'Fund Analysis'!$D$6 = TransTable[Fund Name], ROW( TransTable[Fund Name]) - ROW( 'Transaction List'!$B$10) + 1), C360))), IFERROR(IF( C360-1 = COUNTIF(TransTable[Fund Name], 'Fund Analysis'!$D$6), VLOOKUP( $D$6, InvestTable[], MATCH( "Expected Valuation", InvestTable[#Headers], 0), FALSE), ""), ""))</f>
        <v/>
      </c>
      <c r="G361" s="13" t="str">
        <f>IFERROR(IF(C360-1 = COUNTIF(TransTable[Fund Name], 'Fund Analysis'!$D$6), XIRR($F$11:F361, $D$11:D361), ""), "")</f>
        <v/>
      </c>
      <c r="H361" s="13" t="str">
        <f>IFERROR(IF(C360-1 = COUNTIF(TransTable[Fund Name], 'Fund Analysis'!$D$6), MIRR($F$11:F361, 0, VLOOKUP($D$6, InvestTable[], 10, FALSE)), ""), "")</f>
        <v/>
      </c>
      <c r="I361" s="23" t="str">
        <f t="shared" si="12"/>
        <v/>
      </c>
    </row>
    <row r="362" spans="2:9" x14ac:dyDescent="0.2">
      <c r="B362" s="22"/>
      <c r="C362" s="20" t="str">
        <f t="shared" si="13"/>
        <v/>
      </c>
      <c r="D362" s="10" t="str" cm="1">
        <f t="array" ref="D362">IFERROR(INDEX(TransTable[Date], SMALL( IF( 'Fund Analysis'!$D$6 = TransTable[Fund Name], ROW( TransTable[Fund Name]) - ROW( 'Transaction List'!$B$10) + 1), 'Fund Analysis'!C361)), IFERROR(IF( C361-1 = COUNTIF(TransTable[Fund Name], 'Fund Analysis'!$D$6), MAX( IF( TransTable[Fund Name] = 'Fund Analysis'!$D$6, TransTable[Date])), ""), ""))</f>
        <v/>
      </c>
      <c r="E362" s="11" t="str" cm="1">
        <f t="array" ref="E362">IFERROR(INDEX(TransTable[Transaction Type], SMALL( IF( 'Fund Analysis'!$D$6 = TransTable[Fund Name], ROW( TransTable[Fund Name]) - ROW( 'Transaction List'!$B$10) + 1), C361)), IFERROR(IF( C361-1 = COUNTIF(TransTable[Fund Name], 'Fund Analysis'!$D$6), "Current Value", ""), ""))</f>
        <v/>
      </c>
      <c r="F362" s="12" t="str" cm="1">
        <f t="array" ref="F362">IFERROR(IF(E362 = "Valuation", 0, INDEX(TransTable[Amount], SMALL( IF( 'Fund Analysis'!$D$6 = TransTable[Fund Name], ROW( TransTable[Fund Name]) - ROW( 'Transaction List'!$B$10) + 1), C361))), IFERROR(IF( C361-1 = COUNTIF(TransTable[Fund Name], 'Fund Analysis'!$D$6), VLOOKUP( $D$6, InvestTable[], MATCH( "Expected Valuation", InvestTable[#Headers], 0), FALSE), ""), ""))</f>
        <v/>
      </c>
      <c r="G362" s="13" t="str">
        <f>IFERROR(IF(C361-1 = COUNTIF(TransTable[Fund Name], 'Fund Analysis'!$D$6), XIRR($F$11:F362, $D$11:D362), ""), "")</f>
        <v/>
      </c>
      <c r="H362" s="13" t="str">
        <f>IFERROR(IF(C361-1 = COUNTIF(TransTable[Fund Name], 'Fund Analysis'!$D$6), MIRR($F$11:F362, 0, VLOOKUP($D$6, InvestTable[], 10, FALSE)), ""), "")</f>
        <v/>
      </c>
      <c r="I362" s="23" t="str">
        <f t="shared" si="12"/>
        <v/>
      </c>
    </row>
    <row r="363" spans="2:9" x14ac:dyDescent="0.2">
      <c r="B363" s="22"/>
      <c r="C363" s="20" t="str">
        <f t="shared" si="13"/>
        <v/>
      </c>
      <c r="D363" s="10" t="str" cm="1">
        <f t="array" ref="D363">IFERROR(INDEX(TransTable[Date], SMALL( IF( 'Fund Analysis'!$D$6 = TransTable[Fund Name], ROW( TransTable[Fund Name]) - ROW( 'Transaction List'!$B$10) + 1), 'Fund Analysis'!C362)), IFERROR(IF( C362-1 = COUNTIF(TransTable[Fund Name], 'Fund Analysis'!$D$6), MAX( IF( TransTable[Fund Name] = 'Fund Analysis'!$D$6, TransTable[Date])), ""), ""))</f>
        <v/>
      </c>
      <c r="E363" s="11" t="str" cm="1">
        <f t="array" ref="E363">IFERROR(INDEX(TransTable[Transaction Type], SMALL( IF( 'Fund Analysis'!$D$6 = TransTable[Fund Name], ROW( TransTable[Fund Name]) - ROW( 'Transaction List'!$B$10) + 1), C362)), IFERROR(IF( C362-1 = COUNTIF(TransTable[Fund Name], 'Fund Analysis'!$D$6), "Current Value", ""), ""))</f>
        <v/>
      </c>
      <c r="F363" s="12" t="str" cm="1">
        <f t="array" ref="F363">IFERROR(IF(E363 = "Valuation", 0, INDEX(TransTable[Amount], SMALL( IF( 'Fund Analysis'!$D$6 = TransTable[Fund Name], ROW( TransTable[Fund Name]) - ROW( 'Transaction List'!$B$10) + 1), C362))), IFERROR(IF( C362-1 = COUNTIF(TransTable[Fund Name], 'Fund Analysis'!$D$6), VLOOKUP( $D$6, InvestTable[], MATCH( "Expected Valuation", InvestTable[#Headers], 0), FALSE), ""), ""))</f>
        <v/>
      </c>
      <c r="G363" s="13" t="str">
        <f>IFERROR(IF(C362-1 = COUNTIF(TransTable[Fund Name], 'Fund Analysis'!$D$6), XIRR($F$11:F363, $D$11:D363), ""), "")</f>
        <v/>
      </c>
      <c r="H363" s="13" t="str">
        <f>IFERROR(IF(C362-1 = COUNTIF(TransTable[Fund Name], 'Fund Analysis'!$D$6), MIRR($F$11:F363, 0, VLOOKUP($D$6, InvestTable[], 10, FALSE)), ""), "")</f>
        <v/>
      </c>
      <c r="I363" s="23" t="str">
        <f t="shared" si="12"/>
        <v/>
      </c>
    </row>
    <row r="364" spans="2:9" x14ac:dyDescent="0.2">
      <c r="B364" s="22"/>
      <c r="C364" s="20" t="str">
        <f t="shared" si="13"/>
        <v/>
      </c>
      <c r="D364" s="10" t="str" cm="1">
        <f t="array" ref="D364">IFERROR(INDEX(TransTable[Date], SMALL( IF( 'Fund Analysis'!$D$6 = TransTable[Fund Name], ROW( TransTable[Fund Name]) - ROW( 'Transaction List'!$B$10) + 1), 'Fund Analysis'!C363)), IFERROR(IF( C363-1 = COUNTIF(TransTable[Fund Name], 'Fund Analysis'!$D$6), MAX( IF( TransTable[Fund Name] = 'Fund Analysis'!$D$6, TransTable[Date])), ""), ""))</f>
        <v/>
      </c>
      <c r="E364" s="11" t="str" cm="1">
        <f t="array" ref="E364">IFERROR(INDEX(TransTable[Transaction Type], SMALL( IF( 'Fund Analysis'!$D$6 = TransTable[Fund Name], ROW( TransTable[Fund Name]) - ROW( 'Transaction List'!$B$10) + 1), C363)), IFERROR(IF( C363-1 = COUNTIF(TransTable[Fund Name], 'Fund Analysis'!$D$6), "Current Value", ""), ""))</f>
        <v/>
      </c>
      <c r="F364" s="12" t="str" cm="1">
        <f t="array" ref="F364">IFERROR(IF(E364 = "Valuation", 0, INDEX(TransTable[Amount], SMALL( IF( 'Fund Analysis'!$D$6 = TransTable[Fund Name], ROW( TransTable[Fund Name]) - ROW( 'Transaction List'!$B$10) + 1), C363))), IFERROR(IF( C363-1 = COUNTIF(TransTable[Fund Name], 'Fund Analysis'!$D$6), VLOOKUP( $D$6, InvestTable[], MATCH( "Expected Valuation", InvestTable[#Headers], 0), FALSE), ""), ""))</f>
        <v/>
      </c>
      <c r="G364" s="13" t="str">
        <f>IFERROR(IF(C363-1 = COUNTIF(TransTable[Fund Name], 'Fund Analysis'!$D$6), XIRR($F$11:F364, $D$11:D364), ""), "")</f>
        <v/>
      </c>
      <c r="H364" s="13" t="str">
        <f>IFERROR(IF(C363-1 = COUNTIF(TransTable[Fund Name], 'Fund Analysis'!$D$6), MIRR($F$11:F364, 0, VLOOKUP($D$6, InvestTable[], 10, FALSE)), ""), "")</f>
        <v/>
      </c>
      <c r="I364" s="23" t="str">
        <f t="shared" si="12"/>
        <v/>
      </c>
    </row>
    <row r="365" spans="2:9" x14ac:dyDescent="0.2">
      <c r="B365" s="22"/>
      <c r="C365" s="20" t="str">
        <f t="shared" si="13"/>
        <v/>
      </c>
      <c r="D365" s="10" t="str" cm="1">
        <f t="array" ref="D365">IFERROR(INDEX(TransTable[Date], SMALL( IF( 'Fund Analysis'!$D$6 = TransTable[Fund Name], ROW( TransTable[Fund Name]) - ROW( 'Transaction List'!$B$10) + 1), 'Fund Analysis'!C364)), IFERROR(IF( C364-1 = COUNTIF(TransTable[Fund Name], 'Fund Analysis'!$D$6), MAX( IF( TransTable[Fund Name] = 'Fund Analysis'!$D$6, TransTable[Date])), ""), ""))</f>
        <v/>
      </c>
      <c r="E365" s="11" t="str" cm="1">
        <f t="array" ref="E365">IFERROR(INDEX(TransTable[Transaction Type], SMALL( IF( 'Fund Analysis'!$D$6 = TransTable[Fund Name], ROW( TransTable[Fund Name]) - ROW( 'Transaction List'!$B$10) + 1), C364)), IFERROR(IF( C364-1 = COUNTIF(TransTable[Fund Name], 'Fund Analysis'!$D$6), "Current Value", ""), ""))</f>
        <v/>
      </c>
      <c r="F365" s="12" t="str" cm="1">
        <f t="array" ref="F365">IFERROR(IF(E365 = "Valuation", 0, INDEX(TransTable[Amount], SMALL( IF( 'Fund Analysis'!$D$6 = TransTable[Fund Name], ROW( TransTable[Fund Name]) - ROW( 'Transaction List'!$B$10) + 1), C364))), IFERROR(IF( C364-1 = COUNTIF(TransTable[Fund Name], 'Fund Analysis'!$D$6), VLOOKUP( $D$6, InvestTable[], MATCH( "Expected Valuation", InvestTable[#Headers], 0), FALSE), ""), ""))</f>
        <v/>
      </c>
      <c r="G365" s="13" t="str">
        <f>IFERROR(IF(C364-1 = COUNTIF(TransTable[Fund Name], 'Fund Analysis'!$D$6), XIRR($F$11:F365, $D$11:D365), ""), "")</f>
        <v/>
      </c>
      <c r="H365" s="13" t="str">
        <f>IFERROR(IF(C364-1 = COUNTIF(TransTable[Fund Name], 'Fund Analysis'!$D$6), MIRR($F$11:F365, 0, VLOOKUP($D$6, InvestTable[], 10, FALSE)), ""), "")</f>
        <v/>
      </c>
      <c r="I365" s="23" t="str">
        <f t="shared" si="12"/>
        <v/>
      </c>
    </row>
    <row r="366" spans="2:9" x14ac:dyDescent="0.2">
      <c r="B366" s="22"/>
      <c r="C366" s="20" t="str">
        <f t="shared" si="13"/>
        <v/>
      </c>
      <c r="D366" s="10" t="str" cm="1">
        <f t="array" ref="D366">IFERROR(INDEX(TransTable[Date], SMALL( IF( 'Fund Analysis'!$D$6 = TransTable[Fund Name], ROW( TransTable[Fund Name]) - ROW( 'Transaction List'!$B$10) + 1), 'Fund Analysis'!C365)), IFERROR(IF( C365-1 = COUNTIF(TransTable[Fund Name], 'Fund Analysis'!$D$6), MAX( IF( TransTable[Fund Name] = 'Fund Analysis'!$D$6, TransTable[Date])), ""), ""))</f>
        <v/>
      </c>
      <c r="E366" s="11" t="str" cm="1">
        <f t="array" ref="E366">IFERROR(INDEX(TransTable[Transaction Type], SMALL( IF( 'Fund Analysis'!$D$6 = TransTable[Fund Name], ROW( TransTable[Fund Name]) - ROW( 'Transaction List'!$B$10) + 1), C365)), IFERROR(IF( C365-1 = COUNTIF(TransTable[Fund Name], 'Fund Analysis'!$D$6), "Current Value", ""), ""))</f>
        <v/>
      </c>
      <c r="F366" s="12" t="str" cm="1">
        <f t="array" ref="F366">IFERROR(IF(E366 = "Valuation", 0, INDEX(TransTable[Amount], SMALL( IF( 'Fund Analysis'!$D$6 = TransTable[Fund Name], ROW( TransTable[Fund Name]) - ROW( 'Transaction List'!$B$10) + 1), C365))), IFERROR(IF( C365-1 = COUNTIF(TransTable[Fund Name], 'Fund Analysis'!$D$6), VLOOKUP( $D$6, InvestTable[], MATCH( "Expected Valuation", InvestTable[#Headers], 0), FALSE), ""), ""))</f>
        <v/>
      </c>
      <c r="G366" s="13" t="str">
        <f>IFERROR(IF(C365-1 = COUNTIF(TransTable[Fund Name], 'Fund Analysis'!$D$6), XIRR($F$11:F366, $D$11:D366), ""), "")</f>
        <v/>
      </c>
      <c r="H366" s="13" t="str">
        <f>IFERROR(IF(C365-1 = COUNTIF(TransTable[Fund Name], 'Fund Analysis'!$D$6), MIRR($F$11:F366, 0, VLOOKUP($D$6, InvestTable[], 10, FALSE)), ""), "")</f>
        <v/>
      </c>
      <c r="I366" s="23" t="str">
        <f t="shared" si="12"/>
        <v/>
      </c>
    </row>
    <row r="367" spans="2:9" x14ac:dyDescent="0.2">
      <c r="B367" s="22"/>
      <c r="C367" s="20" t="str">
        <f t="shared" si="13"/>
        <v/>
      </c>
      <c r="D367" s="10" t="str" cm="1">
        <f t="array" ref="D367">IFERROR(INDEX(TransTable[Date], SMALL( IF( 'Fund Analysis'!$D$6 = TransTable[Fund Name], ROW( TransTable[Fund Name]) - ROW( 'Transaction List'!$B$10) + 1), 'Fund Analysis'!C366)), IFERROR(IF( C366-1 = COUNTIF(TransTable[Fund Name], 'Fund Analysis'!$D$6), MAX( IF( TransTable[Fund Name] = 'Fund Analysis'!$D$6, TransTable[Date])), ""), ""))</f>
        <v/>
      </c>
      <c r="E367" s="11" t="str" cm="1">
        <f t="array" ref="E367">IFERROR(INDEX(TransTable[Transaction Type], SMALL( IF( 'Fund Analysis'!$D$6 = TransTable[Fund Name], ROW( TransTable[Fund Name]) - ROW( 'Transaction List'!$B$10) + 1), C366)), IFERROR(IF( C366-1 = COUNTIF(TransTable[Fund Name], 'Fund Analysis'!$D$6), "Current Value", ""), ""))</f>
        <v/>
      </c>
      <c r="F367" s="12" t="str" cm="1">
        <f t="array" ref="F367">IFERROR(IF(E367 = "Valuation", 0, INDEX(TransTable[Amount], SMALL( IF( 'Fund Analysis'!$D$6 = TransTable[Fund Name], ROW( TransTable[Fund Name]) - ROW( 'Transaction List'!$B$10) + 1), C366))), IFERROR(IF( C366-1 = COUNTIF(TransTable[Fund Name], 'Fund Analysis'!$D$6), VLOOKUP( $D$6, InvestTable[], MATCH( "Expected Valuation", InvestTable[#Headers], 0), FALSE), ""), ""))</f>
        <v/>
      </c>
      <c r="G367" s="13" t="str">
        <f>IFERROR(IF(C366-1 = COUNTIF(TransTable[Fund Name], 'Fund Analysis'!$D$6), XIRR($F$11:F367, $D$11:D367), ""), "")</f>
        <v/>
      </c>
      <c r="H367" s="13" t="str">
        <f>IFERROR(IF(C366-1 = COUNTIF(TransTable[Fund Name], 'Fund Analysis'!$D$6), MIRR($F$11:F367, 0, VLOOKUP($D$6, InvestTable[], 10, FALSE)), ""), "")</f>
        <v/>
      </c>
      <c r="I367" s="23" t="str">
        <f t="shared" si="12"/>
        <v/>
      </c>
    </row>
    <row r="368" spans="2:9" x14ac:dyDescent="0.2">
      <c r="B368" s="22"/>
      <c r="C368" s="20" t="str">
        <f t="shared" si="13"/>
        <v/>
      </c>
      <c r="D368" s="10" t="str" cm="1">
        <f t="array" ref="D368">IFERROR(INDEX(TransTable[Date], SMALL( IF( 'Fund Analysis'!$D$6 = TransTable[Fund Name], ROW( TransTable[Fund Name]) - ROW( 'Transaction List'!$B$10) + 1), 'Fund Analysis'!C367)), IFERROR(IF( C367-1 = COUNTIF(TransTable[Fund Name], 'Fund Analysis'!$D$6), MAX( IF( TransTable[Fund Name] = 'Fund Analysis'!$D$6, TransTable[Date])), ""), ""))</f>
        <v/>
      </c>
      <c r="E368" s="11" t="str" cm="1">
        <f t="array" ref="E368">IFERROR(INDEX(TransTable[Transaction Type], SMALL( IF( 'Fund Analysis'!$D$6 = TransTable[Fund Name], ROW( TransTable[Fund Name]) - ROW( 'Transaction List'!$B$10) + 1), C367)), IFERROR(IF( C367-1 = COUNTIF(TransTable[Fund Name], 'Fund Analysis'!$D$6), "Current Value", ""), ""))</f>
        <v/>
      </c>
      <c r="F368" s="12" t="str" cm="1">
        <f t="array" ref="F368">IFERROR(IF(E368 = "Valuation", 0, INDEX(TransTable[Amount], SMALL( IF( 'Fund Analysis'!$D$6 = TransTable[Fund Name], ROW( TransTable[Fund Name]) - ROW( 'Transaction List'!$B$10) + 1), C367))), IFERROR(IF( C367-1 = COUNTIF(TransTable[Fund Name], 'Fund Analysis'!$D$6), VLOOKUP( $D$6, InvestTable[], MATCH( "Expected Valuation", InvestTable[#Headers], 0), FALSE), ""), ""))</f>
        <v/>
      </c>
      <c r="G368" s="13" t="str">
        <f>IFERROR(IF(C367-1 = COUNTIF(TransTable[Fund Name], 'Fund Analysis'!$D$6), XIRR($F$11:F368, $D$11:D368), ""), "")</f>
        <v/>
      </c>
      <c r="H368" s="13" t="str">
        <f>IFERROR(IF(C367-1 = COUNTIF(TransTable[Fund Name], 'Fund Analysis'!$D$6), MIRR($F$11:F368, 0, VLOOKUP($D$6, InvestTable[], 10, FALSE)), ""), "")</f>
        <v/>
      </c>
      <c r="I368" s="23" t="str">
        <f t="shared" si="12"/>
        <v/>
      </c>
    </row>
    <row r="369" spans="2:9" x14ac:dyDescent="0.2">
      <c r="B369" s="22"/>
      <c r="C369" s="20" t="str">
        <f t="shared" si="13"/>
        <v/>
      </c>
      <c r="D369" s="10" t="str" cm="1">
        <f t="array" ref="D369">IFERROR(INDEX(TransTable[Date], SMALL( IF( 'Fund Analysis'!$D$6 = TransTable[Fund Name], ROW( TransTable[Fund Name]) - ROW( 'Transaction List'!$B$10) + 1), 'Fund Analysis'!C368)), IFERROR(IF( C368-1 = COUNTIF(TransTable[Fund Name], 'Fund Analysis'!$D$6), MAX( IF( TransTable[Fund Name] = 'Fund Analysis'!$D$6, TransTable[Date])), ""), ""))</f>
        <v/>
      </c>
      <c r="E369" s="11" t="str" cm="1">
        <f t="array" ref="E369">IFERROR(INDEX(TransTable[Transaction Type], SMALL( IF( 'Fund Analysis'!$D$6 = TransTable[Fund Name], ROW( TransTable[Fund Name]) - ROW( 'Transaction List'!$B$10) + 1), C368)), IFERROR(IF( C368-1 = COUNTIF(TransTable[Fund Name], 'Fund Analysis'!$D$6), "Current Value", ""), ""))</f>
        <v/>
      </c>
      <c r="F369" s="12" t="str" cm="1">
        <f t="array" ref="F369">IFERROR(IF(E369 = "Valuation", 0, INDEX(TransTable[Amount], SMALL( IF( 'Fund Analysis'!$D$6 = TransTable[Fund Name], ROW( TransTable[Fund Name]) - ROW( 'Transaction List'!$B$10) + 1), C368))), IFERROR(IF( C368-1 = COUNTIF(TransTable[Fund Name], 'Fund Analysis'!$D$6), VLOOKUP( $D$6, InvestTable[], MATCH( "Expected Valuation", InvestTable[#Headers], 0), FALSE), ""), ""))</f>
        <v/>
      </c>
      <c r="G369" s="13" t="str">
        <f>IFERROR(IF(C368-1 = COUNTIF(TransTable[Fund Name], 'Fund Analysis'!$D$6), XIRR($F$11:F369, $D$11:D369), ""), "")</f>
        <v/>
      </c>
      <c r="H369" s="13" t="str">
        <f>IFERROR(IF(C368-1 = COUNTIF(TransTable[Fund Name], 'Fund Analysis'!$D$6), MIRR($F$11:F369, 0, VLOOKUP($D$6, InvestTable[], 10, FALSE)), ""), "")</f>
        <v/>
      </c>
      <c r="I369" s="23" t="str">
        <f t="shared" si="12"/>
        <v/>
      </c>
    </row>
    <row r="370" spans="2:9" x14ac:dyDescent="0.2">
      <c r="B370" s="22"/>
      <c r="C370" s="20" t="str">
        <f t="shared" si="13"/>
        <v/>
      </c>
      <c r="D370" s="10" t="str" cm="1">
        <f t="array" ref="D370">IFERROR(INDEX(TransTable[Date], SMALL( IF( 'Fund Analysis'!$D$6 = TransTable[Fund Name], ROW( TransTable[Fund Name]) - ROW( 'Transaction List'!$B$10) + 1), 'Fund Analysis'!C369)), IFERROR(IF( C369-1 = COUNTIF(TransTable[Fund Name], 'Fund Analysis'!$D$6), MAX( IF( TransTable[Fund Name] = 'Fund Analysis'!$D$6, TransTable[Date])), ""), ""))</f>
        <v/>
      </c>
      <c r="E370" s="11" t="str" cm="1">
        <f t="array" ref="E370">IFERROR(INDEX(TransTable[Transaction Type], SMALL( IF( 'Fund Analysis'!$D$6 = TransTable[Fund Name], ROW( TransTable[Fund Name]) - ROW( 'Transaction List'!$B$10) + 1), C369)), IFERROR(IF( C369-1 = COUNTIF(TransTable[Fund Name], 'Fund Analysis'!$D$6), "Current Value", ""), ""))</f>
        <v/>
      </c>
      <c r="F370" s="12" t="str" cm="1">
        <f t="array" ref="F370">IFERROR(IF(E370 = "Valuation", 0, INDEX(TransTable[Amount], SMALL( IF( 'Fund Analysis'!$D$6 = TransTable[Fund Name], ROW( TransTable[Fund Name]) - ROW( 'Transaction List'!$B$10) + 1), C369))), IFERROR(IF( C369-1 = COUNTIF(TransTable[Fund Name], 'Fund Analysis'!$D$6), VLOOKUP( $D$6, InvestTable[], MATCH( "Expected Valuation", InvestTable[#Headers], 0), FALSE), ""), ""))</f>
        <v/>
      </c>
      <c r="G370" s="13" t="str">
        <f>IFERROR(IF(C369-1 = COUNTIF(TransTable[Fund Name], 'Fund Analysis'!$D$6), XIRR($F$11:F370, $D$11:D370), ""), "")</f>
        <v/>
      </c>
      <c r="H370" s="13" t="str">
        <f>IFERROR(IF(C369-1 = COUNTIF(TransTable[Fund Name], 'Fund Analysis'!$D$6), MIRR($F$11:F370, 0, VLOOKUP($D$6, InvestTable[], 10, FALSE)), ""), "")</f>
        <v/>
      </c>
      <c r="I370" s="23" t="str">
        <f t="shared" si="12"/>
        <v/>
      </c>
    </row>
    <row r="371" spans="2:9" x14ac:dyDescent="0.2">
      <c r="B371" s="22"/>
      <c r="C371" s="20" t="str">
        <f t="shared" si="13"/>
        <v/>
      </c>
      <c r="D371" s="10" t="str" cm="1">
        <f t="array" ref="D371">IFERROR(INDEX(TransTable[Date], SMALL( IF( 'Fund Analysis'!$D$6 = TransTable[Fund Name], ROW( TransTable[Fund Name]) - ROW( 'Transaction List'!$B$10) + 1), 'Fund Analysis'!C370)), IFERROR(IF( C370-1 = COUNTIF(TransTable[Fund Name], 'Fund Analysis'!$D$6), MAX( IF( TransTable[Fund Name] = 'Fund Analysis'!$D$6, TransTable[Date])), ""), ""))</f>
        <v/>
      </c>
      <c r="E371" s="11" t="str" cm="1">
        <f t="array" ref="E371">IFERROR(INDEX(TransTable[Transaction Type], SMALL( IF( 'Fund Analysis'!$D$6 = TransTable[Fund Name], ROW( TransTable[Fund Name]) - ROW( 'Transaction List'!$B$10) + 1), C370)), IFERROR(IF( C370-1 = COUNTIF(TransTable[Fund Name], 'Fund Analysis'!$D$6), "Current Value", ""), ""))</f>
        <v/>
      </c>
      <c r="F371" s="12" t="str" cm="1">
        <f t="array" ref="F371">IFERROR(IF(E371 = "Valuation", 0, INDEX(TransTable[Amount], SMALL( IF( 'Fund Analysis'!$D$6 = TransTable[Fund Name], ROW( TransTable[Fund Name]) - ROW( 'Transaction List'!$B$10) + 1), C370))), IFERROR(IF( C370-1 = COUNTIF(TransTable[Fund Name], 'Fund Analysis'!$D$6), VLOOKUP( $D$6, InvestTable[], MATCH( "Expected Valuation", InvestTable[#Headers], 0), FALSE), ""), ""))</f>
        <v/>
      </c>
      <c r="G371" s="13" t="str">
        <f>IFERROR(IF(C370-1 = COUNTIF(TransTable[Fund Name], 'Fund Analysis'!$D$6), XIRR($F$11:F371, $D$11:D371), ""), "")</f>
        <v/>
      </c>
      <c r="H371" s="13" t="str">
        <f>IFERROR(IF(C370-1 = COUNTIF(TransTable[Fund Name], 'Fund Analysis'!$D$6), MIRR($F$11:F371, 0, VLOOKUP($D$6, InvestTable[], 10, FALSE)), ""), "")</f>
        <v/>
      </c>
      <c r="I371" s="23" t="str">
        <f t="shared" si="12"/>
        <v/>
      </c>
    </row>
    <row r="372" spans="2:9" x14ac:dyDescent="0.2">
      <c r="B372" s="22"/>
      <c r="C372" s="20" t="str">
        <f t="shared" si="13"/>
        <v/>
      </c>
      <c r="D372" s="10" t="str" cm="1">
        <f t="array" ref="D372">IFERROR(INDEX(TransTable[Date], SMALL( IF( 'Fund Analysis'!$D$6 = TransTable[Fund Name], ROW( TransTable[Fund Name]) - ROW( 'Transaction List'!$B$10) + 1), 'Fund Analysis'!C371)), IFERROR(IF( C371-1 = COUNTIF(TransTable[Fund Name], 'Fund Analysis'!$D$6), MAX( IF( TransTable[Fund Name] = 'Fund Analysis'!$D$6, TransTable[Date])), ""), ""))</f>
        <v/>
      </c>
      <c r="E372" s="11" t="str" cm="1">
        <f t="array" ref="E372">IFERROR(INDEX(TransTable[Transaction Type], SMALL( IF( 'Fund Analysis'!$D$6 = TransTable[Fund Name], ROW( TransTable[Fund Name]) - ROW( 'Transaction List'!$B$10) + 1), C371)), IFERROR(IF( C371-1 = COUNTIF(TransTable[Fund Name], 'Fund Analysis'!$D$6), "Current Value", ""), ""))</f>
        <v/>
      </c>
      <c r="F372" s="12" t="str" cm="1">
        <f t="array" ref="F372">IFERROR(IF(E372 = "Valuation", 0, INDEX(TransTable[Amount], SMALL( IF( 'Fund Analysis'!$D$6 = TransTable[Fund Name], ROW( TransTable[Fund Name]) - ROW( 'Transaction List'!$B$10) + 1), C371))), IFERROR(IF( C371-1 = COUNTIF(TransTable[Fund Name], 'Fund Analysis'!$D$6), VLOOKUP( $D$6, InvestTable[], MATCH( "Expected Valuation", InvestTable[#Headers], 0), FALSE), ""), ""))</f>
        <v/>
      </c>
      <c r="G372" s="13" t="str">
        <f>IFERROR(IF(C371-1 = COUNTIF(TransTable[Fund Name], 'Fund Analysis'!$D$6), XIRR($F$11:F372, $D$11:D372), ""), "")</f>
        <v/>
      </c>
      <c r="H372" s="13" t="str">
        <f>IFERROR(IF(C371-1 = COUNTIF(TransTable[Fund Name], 'Fund Analysis'!$D$6), MIRR($F$11:F372, 0, VLOOKUP($D$6, InvestTable[], 10, FALSE)), ""), "")</f>
        <v/>
      </c>
      <c r="I372" s="23" t="str">
        <f t="shared" si="12"/>
        <v/>
      </c>
    </row>
    <row r="373" spans="2:9" x14ac:dyDescent="0.2">
      <c r="B373" s="22"/>
      <c r="C373" s="20" t="str">
        <f t="shared" si="13"/>
        <v/>
      </c>
      <c r="D373" s="10" t="str" cm="1">
        <f t="array" ref="D373">IFERROR(INDEX(TransTable[Date], SMALL( IF( 'Fund Analysis'!$D$6 = TransTable[Fund Name], ROW( TransTable[Fund Name]) - ROW( 'Transaction List'!$B$10) + 1), 'Fund Analysis'!C372)), IFERROR(IF( C372-1 = COUNTIF(TransTable[Fund Name], 'Fund Analysis'!$D$6), MAX( IF( TransTable[Fund Name] = 'Fund Analysis'!$D$6, TransTable[Date])), ""), ""))</f>
        <v/>
      </c>
      <c r="E373" s="11" t="str" cm="1">
        <f t="array" ref="E373">IFERROR(INDEX(TransTable[Transaction Type], SMALL( IF( 'Fund Analysis'!$D$6 = TransTable[Fund Name], ROW( TransTable[Fund Name]) - ROW( 'Transaction List'!$B$10) + 1), C372)), IFERROR(IF( C372-1 = COUNTIF(TransTable[Fund Name], 'Fund Analysis'!$D$6), "Current Value", ""), ""))</f>
        <v/>
      </c>
      <c r="F373" s="12" t="str" cm="1">
        <f t="array" ref="F373">IFERROR(IF(E373 = "Valuation", 0, INDEX(TransTable[Amount], SMALL( IF( 'Fund Analysis'!$D$6 = TransTable[Fund Name], ROW( TransTable[Fund Name]) - ROW( 'Transaction List'!$B$10) + 1), C372))), IFERROR(IF( C372-1 = COUNTIF(TransTable[Fund Name], 'Fund Analysis'!$D$6), VLOOKUP( $D$6, InvestTable[], MATCH( "Expected Valuation", InvestTable[#Headers], 0), FALSE), ""), ""))</f>
        <v/>
      </c>
      <c r="G373" s="13" t="str">
        <f>IFERROR(IF(C372-1 = COUNTIF(TransTable[Fund Name], 'Fund Analysis'!$D$6), XIRR($F$11:F373, $D$11:D373), ""), "")</f>
        <v/>
      </c>
      <c r="H373" s="13" t="str">
        <f>IFERROR(IF(C372-1 = COUNTIF(TransTable[Fund Name], 'Fund Analysis'!$D$6), MIRR($F$11:F373, 0, VLOOKUP($D$6, InvestTable[], 10, FALSE)), ""), "")</f>
        <v/>
      </c>
      <c r="I373" s="23" t="str">
        <f t="shared" si="12"/>
        <v/>
      </c>
    </row>
    <row r="374" spans="2:9" x14ac:dyDescent="0.2">
      <c r="B374" s="22"/>
      <c r="C374" s="20" t="str">
        <f t="shared" si="13"/>
        <v/>
      </c>
      <c r="D374" s="10" t="str" cm="1">
        <f t="array" ref="D374">IFERROR(INDEX(TransTable[Date], SMALL( IF( 'Fund Analysis'!$D$6 = TransTable[Fund Name], ROW( TransTable[Fund Name]) - ROW( 'Transaction List'!$B$10) + 1), 'Fund Analysis'!C373)), IFERROR(IF( C373-1 = COUNTIF(TransTable[Fund Name], 'Fund Analysis'!$D$6), MAX( IF( TransTable[Fund Name] = 'Fund Analysis'!$D$6, TransTable[Date])), ""), ""))</f>
        <v/>
      </c>
      <c r="E374" s="11" t="str" cm="1">
        <f t="array" ref="E374">IFERROR(INDEX(TransTable[Transaction Type], SMALL( IF( 'Fund Analysis'!$D$6 = TransTable[Fund Name], ROW( TransTable[Fund Name]) - ROW( 'Transaction List'!$B$10) + 1), C373)), IFERROR(IF( C373-1 = COUNTIF(TransTable[Fund Name], 'Fund Analysis'!$D$6), "Current Value", ""), ""))</f>
        <v/>
      </c>
      <c r="F374" s="12" t="str" cm="1">
        <f t="array" ref="F374">IFERROR(IF(E374 = "Valuation", 0, INDEX(TransTable[Amount], SMALL( IF( 'Fund Analysis'!$D$6 = TransTable[Fund Name], ROW( TransTable[Fund Name]) - ROW( 'Transaction List'!$B$10) + 1), C373))), IFERROR(IF( C373-1 = COUNTIF(TransTable[Fund Name], 'Fund Analysis'!$D$6), VLOOKUP( $D$6, InvestTable[], MATCH( "Expected Valuation", InvestTable[#Headers], 0), FALSE), ""), ""))</f>
        <v/>
      </c>
      <c r="G374" s="13" t="str">
        <f>IFERROR(IF(C373-1 = COUNTIF(TransTable[Fund Name], 'Fund Analysis'!$D$6), XIRR($F$11:F374, $D$11:D374), ""), "")</f>
        <v/>
      </c>
      <c r="H374" s="13" t="str">
        <f>IFERROR(IF(C373-1 = COUNTIF(TransTable[Fund Name], 'Fund Analysis'!$D$6), MIRR($F$11:F374, 0, VLOOKUP($D$6, InvestTable[], 10, FALSE)), ""), "")</f>
        <v/>
      </c>
      <c r="I374" s="23" t="str">
        <f t="shared" si="12"/>
        <v/>
      </c>
    </row>
    <row r="375" spans="2:9" x14ac:dyDescent="0.2">
      <c r="B375" s="22"/>
      <c r="C375" s="20" t="str">
        <f t="shared" si="13"/>
        <v/>
      </c>
      <c r="D375" s="10" t="str" cm="1">
        <f t="array" ref="D375">IFERROR(INDEX(TransTable[Date], SMALL( IF( 'Fund Analysis'!$D$6 = TransTable[Fund Name], ROW( TransTable[Fund Name]) - ROW( 'Transaction List'!$B$10) + 1), 'Fund Analysis'!C374)), IFERROR(IF( C374-1 = COUNTIF(TransTable[Fund Name], 'Fund Analysis'!$D$6), MAX( IF( TransTable[Fund Name] = 'Fund Analysis'!$D$6, TransTable[Date])), ""), ""))</f>
        <v/>
      </c>
      <c r="E375" s="11" t="str" cm="1">
        <f t="array" ref="E375">IFERROR(INDEX(TransTable[Transaction Type], SMALL( IF( 'Fund Analysis'!$D$6 = TransTable[Fund Name], ROW( TransTable[Fund Name]) - ROW( 'Transaction List'!$B$10) + 1), C374)), IFERROR(IF( C374-1 = COUNTIF(TransTable[Fund Name], 'Fund Analysis'!$D$6), "Current Value", ""), ""))</f>
        <v/>
      </c>
      <c r="F375" s="12" t="str" cm="1">
        <f t="array" ref="F375">IFERROR(IF(E375 = "Valuation", 0, INDEX(TransTable[Amount], SMALL( IF( 'Fund Analysis'!$D$6 = TransTable[Fund Name], ROW( TransTable[Fund Name]) - ROW( 'Transaction List'!$B$10) + 1), C374))), IFERROR(IF( C374-1 = COUNTIF(TransTable[Fund Name], 'Fund Analysis'!$D$6), VLOOKUP( $D$6, InvestTable[], MATCH( "Expected Valuation", InvestTable[#Headers], 0), FALSE), ""), ""))</f>
        <v/>
      </c>
      <c r="G375" s="13" t="str">
        <f>IFERROR(IF(C374-1 = COUNTIF(TransTable[Fund Name], 'Fund Analysis'!$D$6), XIRR($F$11:F375, $D$11:D375), ""), "")</f>
        <v/>
      </c>
      <c r="H375" s="13" t="str">
        <f>IFERROR(IF(C374-1 = COUNTIF(TransTable[Fund Name], 'Fund Analysis'!$D$6), MIRR($F$11:F375, 0, VLOOKUP($D$6, InvestTable[], 10, FALSE)), ""), "")</f>
        <v/>
      </c>
      <c r="I375" s="23" t="str">
        <f t="shared" si="12"/>
        <v/>
      </c>
    </row>
    <row r="376" spans="2:9" x14ac:dyDescent="0.2">
      <c r="B376" s="22"/>
      <c r="C376" s="20" t="str">
        <f t="shared" si="13"/>
        <v/>
      </c>
      <c r="D376" s="10" t="str" cm="1">
        <f t="array" ref="D376">IFERROR(INDEX(TransTable[Date], SMALL( IF( 'Fund Analysis'!$D$6 = TransTable[Fund Name], ROW( TransTable[Fund Name]) - ROW( 'Transaction List'!$B$10) + 1), 'Fund Analysis'!C375)), IFERROR(IF( C375-1 = COUNTIF(TransTable[Fund Name], 'Fund Analysis'!$D$6), MAX( IF( TransTable[Fund Name] = 'Fund Analysis'!$D$6, TransTable[Date])), ""), ""))</f>
        <v/>
      </c>
      <c r="E376" s="11" t="str" cm="1">
        <f t="array" ref="E376">IFERROR(INDEX(TransTable[Transaction Type], SMALL( IF( 'Fund Analysis'!$D$6 = TransTable[Fund Name], ROW( TransTable[Fund Name]) - ROW( 'Transaction List'!$B$10) + 1), C375)), IFERROR(IF( C375-1 = COUNTIF(TransTable[Fund Name], 'Fund Analysis'!$D$6), "Current Value", ""), ""))</f>
        <v/>
      </c>
      <c r="F376" s="12" t="str" cm="1">
        <f t="array" ref="F376">IFERROR(IF(E376 = "Valuation", 0, INDEX(TransTable[Amount], SMALL( IF( 'Fund Analysis'!$D$6 = TransTable[Fund Name], ROW( TransTable[Fund Name]) - ROW( 'Transaction List'!$B$10) + 1), C375))), IFERROR(IF( C375-1 = COUNTIF(TransTable[Fund Name], 'Fund Analysis'!$D$6), VLOOKUP( $D$6, InvestTable[], MATCH( "Expected Valuation", InvestTable[#Headers], 0), FALSE), ""), ""))</f>
        <v/>
      </c>
      <c r="G376" s="13" t="str">
        <f>IFERROR(IF(C375-1 = COUNTIF(TransTable[Fund Name], 'Fund Analysis'!$D$6), XIRR($F$11:F376, $D$11:D376), ""), "")</f>
        <v/>
      </c>
      <c r="H376" s="13" t="str">
        <f>IFERROR(IF(C375-1 = COUNTIF(TransTable[Fund Name], 'Fund Analysis'!$D$6), MIRR($F$11:F376, 0, VLOOKUP($D$6, InvestTable[], 10, FALSE)), ""), "")</f>
        <v/>
      </c>
      <c r="I376" s="23" t="str">
        <f t="shared" si="12"/>
        <v/>
      </c>
    </row>
    <row r="377" spans="2:9" x14ac:dyDescent="0.2">
      <c r="B377" s="22"/>
      <c r="C377" s="20" t="str">
        <f t="shared" si="13"/>
        <v/>
      </c>
      <c r="D377" s="10" t="str" cm="1">
        <f t="array" ref="D377">IFERROR(INDEX(TransTable[Date], SMALL( IF( 'Fund Analysis'!$D$6 = TransTable[Fund Name], ROW( TransTable[Fund Name]) - ROW( 'Transaction List'!$B$10) + 1), 'Fund Analysis'!C376)), IFERROR(IF( C376-1 = COUNTIF(TransTable[Fund Name], 'Fund Analysis'!$D$6), MAX( IF( TransTable[Fund Name] = 'Fund Analysis'!$D$6, TransTable[Date])), ""), ""))</f>
        <v/>
      </c>
      <c r="E377" s="11" t="str" cm="1">
        <f t="array" ref="E377">IFERROR(INDEX(TransTable[Transaction Type], SMALL( IF( 'Fund Analysis'!$D$6 = TransTable[Fund Name], ROW( TransTable[Fund Name]) - ROW( 'Transaction List'!$B$10) + 1), C376)), IFERROR(IF( C376-1 = COUNTIF(TransTable[Fund Name], 'Fund Analysis'!$D$6), "Current Value", ""), ""))</f>
        <v/>
      </c>
      <c r="F377" s="12" t="str" cm="1">
        <f t="array" ref="F377">IFERROR(IF(E377 = "Valuation", 0, INDEX(TransTable[Amount], SMALL( IF( 'Fund Analysis'!$D$6 = TransTable[Fund Name], ROW( TransTable[Fund Name]) - ROW( 'Transaction List'!$B$10) + 1), C376))), IFERROR(IF( C376-1 = COUNTIF(TransTable[Fund Name], 'Fund Analysis'!$D$6), VLOOKUP( $D$6, InvestTable[], MATCH( "Expected Valuation", InvestTable[#Headers], 0), FALSE), ""), ""))</f>
        <v/>
      </c>
      <c r="G377" s="13" t="str">
        <f>IFERROR(IF(C376-1 = COUNTIF(TransTable[Fund Name], 'Fund Analysis'!$D$6), XIRR($F$11:F377, $D$11:D377), ""), "")</f>
        <v/>
      </c>
      <c r="H377" s="13" t="str">
        <f>IFERROR(IF(C376-1 = COUNTIF(TransTable[Fund Name], 'Fund Analysis'!$D$6), MIRR($F$11:F377, 0, VLOOKUP($D$6, InvestTable[], 10, FALSE)), ""), "")</f>
        <v/>
      </c>
      <c r="I377" s="23" t="str">
        <f t="shared" si="12"/>
        <v/>
      </c>
    </row>
    <row r="378" spans="2:9" x14ac:dyDescent="0.2">
      <c r="B378" s="22"/>
      <c r="C378" s="20" t="str">
        <f t="shared" si="13"/>
        <v/>
      </c>
      <c r="D378" s="10" t="str" cm="1">
        <f t="array" ref="D378">IFERROR(INDEX(TransTable[Date], SMALL( IF( 'Fund Analysis'!$D$6 = TransTable[Fund Name], ROW( TransTable[Fund Name]) - ROW( 'Transaction List'!$B$10) + 1), 'Fund Analysis'!C377)), IFERROR(IF( C377-1 = COUNTIF(TransTable[Fund Name], 'Fund Analysis'!$D$6), MAX( IF( TransTable[Fund Name] = 'Fund Analysis'!$D$6, TransTable[Date])), ""), ""))</f>
        <v/>
      </c>
      <c r="E378" s="11" t="str" cm="1">
        <f t="array" ref="E378">IFERROR(INDEX(TransTable[Transaction Type], SMALL( IF( 'Fund Analysis'!$D$6 = TransTable[Fund Name], ROW( TransTable[Fund Name]) - ROW( 'Transaction List'!$B$10) + 1), C377)), IFERROR(IF( C377-1 = COUNTIF(TransTable[Fund Name], 'Fund Analysis'!$D$6), "Current Value", ""), ""))</f>
        <v/>
      </c>
      <c r="F378" s="12" t="str" cm="1">
        <f t="array" ref="F378">IFERROR(IF(E378 = "Valuation", 0, INDEX(TransTable[Amount], SMALL( IF( 'Fund Analysis'!$D$6 = TransTable[Fund Name], ROW( TransTable[Fund Name]) - ROW( 'Transaction List'!$B$10) + 1), C377))), IFERROR(IF( C377-1 = COUNTIF(TransTable[Fund Name], 'Fund Analysis'!$D$6), VLOOKUP( $D$6, InvestTable[], MATCH( "Expected Valuation", InvestTable[#Headers], 0), FALSE), ""), ""))</f>
        <v/>
      </c>
      <c r="G378" s="13" t="str">
        <f>IFERROR(IF(C377-1 = COUNTIF(TransTable[Fund Name], 'Fund Analysis'!$D$6), XIRR($F$11:F378, $D$11:D378), ""), "")</f>
        <v/>
      </c>
      <c r="H378" s="13" t="str">
        <f>IFERROR(IF(C377-1 = COUNTIF(TransTable[Fund Name], 'Fund Analysis'!$D$6), MIRR($F$11:F378, 0, VLOOKUP($D$6, InvestTable[], 10, FALSE)), ""), "")</f>
        <v/>
      </c>
      <c r="I378" s="23" t="str">
        <f t="shared" si="12"/>
        <v/>
      </c>
    </row>
    <row r="379" spans="2:9" x14ac:dyDescent="0.2">
      <c r="B379" s="22"/>
      <c r="C379" s="20" t="str">
        <f t="shared" si="13"/>
        <v/>
      </c>
      <c r="D379" s="10" t="str" cm="1">
        <f t="array" ref="D379">IFERROR(INDEX(TransTable[Date], SMALL( IF( 'Fund Analysis'!$D$6 = TransTable[Fund Name], ROW( TransTable[Fund Name]) - ROW( 'Transaction List'!$B$10) + 1), 'Fund Analysis'!C378)), IFERROR(IF( C378-1 = COUNTIF(TransTable[Fund Name], 'Fund Analysis'!$D$6), MAX( IF( TransTable[Fund Name] = 'Fund Analysis'!$D$6, TransTable[Date])), ""), ""))</f>
        <v/>
      </c>
      <c r="E379" s="11" t="str" cm="1">
        <f t="array" ref="E379">IFERROR(INDEX(TransTable[Transaction Type], SMALL( IF( 'Fund Analysis'!$D$6 = TransTable[Fund Name], ROW( TransTable[Fund Name]) - ROW( 'Transaction List'!$B$10) + 1), C378)), IFERROR(IF( C378-1 = COUNTIF(TransTable[Fund Name], 'Fund Analysis'!$D$6), "Current Value", ""), ""))</f>
        <v/>
      </c>
      <c r="F379" s="12" t="str" cm="1">
        <f t="array" ref="F379">IFERROR(IF(E379 = "Valuation", 0, INDEX(TransTable[Amount], SMALL( IF( 'Fund Analysis'!$D$6 = TransTable[Fund Name], ROW( TransTable[Fund Name]) - ROW( 'Transaction List'!$B$10) + 1), C378))), IFERROR(IF( C378-1 = COUNTIF(TransTable[Fund Name], 'Fund Analysis'!$D$6), VLOOKUP( $D$6, InvestTable[], MATCH( "Expected Valuation", InvestTable[#Headers], 0), FALSE), ""), ""))</f>
        <v/>
      </c>
      <c r="G379" s="13" t="str">
        <f>IFERROR(IF(C378-1 = COUNTIF(TransTable[Fund Name], 'Fund Analysis'!$D$6), XIRR($F$11:F379, $D$11:D379), ""), "")</f>
        <v/>
      </c>
      <c r="H379" s="13" t="str">
        <f>IFERROR(IF(C378-1 = COUNTIF(TransTable[Fund Name], 'Fund Analysis'!$D$6), MIRR($F$11:F379, 0, VLOOKUP($D$6, InvestTable[], 10, FALSE)), ""), "")</f>
        <v/>
      </c>
      <c r="I379" s="23" t="str">
        <f t="shared" si="12"/>
        <v/>
      </c>
    </row>
    <row r="380" spans="2:9" x14ac:dyDescent="0.2">
      <c r="B380" s="22"/>
      <c r="C380" s="20" t="str">
        <f t="shared" si="13"/>
        <v/>
      </c>
      <c r="D380" s="10" t="str" cm="1">
        <f t="array" ref="D380">IFERROR(INDEX(TransTable[Date], SMALL( IF( 'Fund Analysis'!$D$6 = TransTable[Fund Name], ROW( TransTable[Fund Name]) - ROW( 'Transaction List'!$B$10) + 1), 'Fund Analysis'!C379)), IFERROR(IF( C379-1 = COUNTIF(TransTable[Fund Name], 'Fund Analysis'!$D$6), MAX( IF( TransTable[Fund Name] = 'Fund Analysis'!$D$6, TransTable[Date])), ""), ""))</f>
        <v/>
      </c>
      <c r="E380" s="11" t="str" cm="1">
        <f t="array" ref="E380">IFERROR(INDEX(TransTable[Transaction Type], SMALL( IF( 'Fund Analysis'!$D$6 = TransTable[Fund Name], ROW( TransTable[Fund Name]) - ROW( 'Transaction List'!$B$10) + 1), C379)), IFERROR(IF( C379-1 = COUNTIF(TransTable[Fund Name], 'Fund Analysis'!$D$6), "Current Value", ""), ""))</f>
        <v/>
      </c>
      <c r="F380" s="12" t="str" cm="1">
        <f t="array" ref="F380">IFERROR(IF(E380 = "Valuation", 0, INDEX(TransTable[Amount], SMALL( IF( 'Fund Analysis'!$D$6 = TransTable[Fund Name], ROW( TransTable[Fund Name]) - ROW( 'Transaction List'!$B$10) + 1), C379))), IFERROR(IF( C379-1 = COUNTIF(TransTable[Fund Name], 'Fund Analysis'!$D$6), VLOOKUP( $D$6, InvestTable[], MATCH( "Expected Valuation", InvestTable[#Headers], 0), FALSE), ""), ""))</f>
        <v/>
      </c>
      <c r="G380" s="13" t="str">
        <f>IFERROR(IF(C379-1 = COUNTIF(TransTable[Fund Name], 'Fund Analysis'!$D$6), XIRR($F$11:F380, $D$11:D380), ""), "")</f>
        <v/>
      </c>
      <c r="H380" s="13" t="str">
        <f>IFERROR(IF(C379-1 = COUNTIF(TransTable[Fund Name], 'Fund Analysis'!$D$6), MIRR($F$11:F380, 0, VLOOKUP($D$6, InvestTable[], 10, FALSE)), ""), "")</f>
        <v/>
      </c>
      <c r="I380" s="23" t="str">
        <f t="shared" si="12"/>
        <v/>
      </c>
    </row>
    <row r="381" spans="2:9" x14ac:dyDescent="0.2">
      <c r="B381" s="22"/>
      <c r="C381" s="20" t="str">
        <f t="shared" si="13"/>
        <v/>
      </c>
      <c r="D381" s="10" t="str" cm="1">
        <f t="array" ref="D381">IFERROR(INDEX(TransTable[Date], SMALL( IF( 'Fund Analysis'!$D$6 = TransTable[Fund Name], ROW( TransTable[Fund Name]) - ROW( 'Transaction List'!$B$10) + 1), 'Fund Analysis'!C380)), IFERROR(IF( C380-1 = COUNTIF(TransTable[Fund Name], 'Fund Analysis'!$D$6), MAX( IF( TransTable[Fund Name] = 'Fund Analysis'!$D$6, TransTable[Date])), ""), ""))</f>
        <v/>
      </c>
      <c r="E381" s="11" t="str" cm="1">
        <f t="array" ref="E381">IFERROR(INDEX(TransTable[Transaction Type], SMALL( IF( 'Fund Analysis'!$D$6 = TransTable[Fund Name], ROW( TransTable[Fund Name]) - ROW( 'Transaction List'!$B$10) + 1), C380)), IFERROR(IF( C380-1 = COUNTIF(TransTable[Fund Name], 'Fund Analysis'!$D$6), "Current Value", ""), ""))</f>
        <v/>
      </c>
      <c r="F381" s="12" t="str" cm="1">
        <f t="array" ref="F381">IFERROR(IF(E381 = "Valuation", 0, INDEX(TransTable[Amount], SMALL( IF( 'Fund Analysis'!$D$6 = TransTable[Fund Name], ROW( TransTable[Fund Name]) - ROW( 'Transaction List'!$B$10) + 1), C380))), IFERROR(IF( C380-1 = COUNTIF(TransTable[Fund Name], 'Fund Analysis'!$D$6), VLOOKUP( $D$6, InvestTable[], MATCH( "Expected Valuation", InvestTable[#Headers], 0), FALSE), ""), ""))</f>
        <v/>
      </c>
      <c r="G381" s="13" t="str">
        <f>IFERROR(IF(C380-1 = COUNTIF(TransTable[Fund Name], 'Fund Analysis'!$D$6), XIRR($F$11:F381, $D$11:D381), ""), "")</f>
        <v/>
      </c>
      <c r="H381" s="13" t="str">
        <f>IFERROR(IF(C380-1 = COUNTIF(TransTable[Fund Name], 'Fund Analysis'!$D$6), MIRR($F$11:F381, 0, VLOOKUP($D$6, InvestTable[], 10, FALSE)), ""), "")</f>
        <v/>
      </c>
      <c r="I381" s="23" t="str">
        <f t="shared" si="12"/>
        <v/>
      </c>
    </row>
    <row r="382" spans="2:9" x14ac:dyDescent="0.2">
      <c r="B382" s="22"/>
      <c r="C382" s="20" t="str">
        <f t="shared" si="13"/>
        <v/>
      </c>
      <c r="D382" s="10" t="str" cm="1">
        <f t="array" ref="D382">IFERROR(INDEX(TransTable[Date], SMALL( IF( 'Fund Analysis'!$D$6 = TransTable[Fund Name], ROW( TransTable[Fund Name]) - ROW( 'Transaction List'!$B$10) + 1), 'Fund Analysis'!C381)), IFERROR(IF( C381-1 = COUNTIF(TransTable[Fund Name], 'Fund Analysis'!$D$6), MAX( IF( TransTable[Fund Name] = 'Fund Analysis'!$D$6, TransTable[Date])), ""), ""))</f>
        <v/>
      </c>
      <c r="E382" s="11" t="str" cm="1">
        <f t="array" ref="E382">IFERROR(INDEX(TransTable[Transaction Type], SMALL( IF( 'Fund Analysis'!$D$6 = TransTable[Fund Name], ROW( TransTable[Fund Name]) - ROW( 'Transaction List'!$B$10) + 1), C381)), IFERROR(IF( C381-1 = COUNTIF(TransTable[Fund Name], 'Fund Analysis'!$D$6), "Current Value", ""), ""))</f>
        <v/>
      </c>
      <c r="F382" s="12" t="str" cm="1">
        <f t="array" ref="F382">IFERROR(IF(E382 = "Valuation", 0, INDEX(TransTable[Amount], SMALL( IF( 'Fund Analysis'!$D$6 = TransTable[Fund Name], ROW( TransTable[Fund Name]) - ROW( 'Transaction List'!$B$10) + 1), C381))), IFERROR(IF( C381-1 = COUNTIF(TransTable[Fund Name], 'Fund Analysis'!$D$6), VLOOKUP( $D$6, InvestTable[], MATCH( "Expected Valuation", InvestTable[#Headers], 0), FALSE), ""), ""))</f>
        <v/>
      </c>
      <c r="G382" s="13" t="str">
        <f>IFERROR(IF(C381-1 = COUNTIF(TransTable[Fund Name], 'Fund Analysis'!$D$6), XIRR($F$11:F382, $D$11:D382), ""), "")</f>
        <v/>
      </c>
      <c r="H382" s="13" t="str">
        <f>IFERROR(IF(C381-1 = COUNTIF(TransTable[Fund Name], 'Fund Analysis'!$D$6), MIRR($F$11:F382, 0, VLOOKUP($D$6, InvestTable[], 10, FALSE)), ""), "")</f>
        <v/>
      </c>
      <c r="I382" s="23" t="str">
        <f t="shared" si="12"/>
        <v/>
      </c>
    </row>
    <row r="383" spans="2:9" x14ac:dyDescent="0.2">
      <c r="B383" s="22"/>
      <c r="C383" s="20" t="str">
        <f t="shared" si="13"/>
        <v/>
      </c>
      <c r="D383" s="10" t="str" cm="1">
        <f t="array" ref="D383">IFERROR(INDEX(TransTable[Date], SMALL( IF( 'Fund Analysis'!$D$6 = TransTable[Fund Name], ROW( TransTable[Fund Name]) - ROW( 'Transaction List'!$B$10) + 1), 'Fund Analysis'!C382)), IFERROR(IF( C382-1 = COUNTIF(TransTable[Fund Name], 'Fund Analysis'!$D$6), MAX( IF( TransTable[Fund Name] = 'Fund Analysis'!$D$6, TransTable[Date])), ""), ""))</f>
        <v/>
      </c>
      <c r="E383" s="11" t="str" cm="1">
        <f t="array" ref="E383">IFERROR(INDEX(TransTable[Transaction Type], SMALL( IF( 'Fund Analysis'!$D$6 = TransTable[Fund Name], ROW( TransTable[Fund Name]) - ROW( 'Transaction List'!$B$10) + 1), C382)), IFERROR(IF( C382-1 = COUNTIF(TransTable[Fund Name], 'Fund Analysis'!$D$6), "Current Value", ""), ""))</f>
        <v/>
      </c>
      <c r="F383" s="12" t="str" cm="1">
        <f t="array" ref="F383">IFERROR(IF(E383 = "Valuation", 0, INDEX(TransTable[Amount], SMALL( IF( 'Fund Analysis'!$D$6 = TransTable[Fund Name], ROW( TransTable[Fund Name]) - ROW( 'Transaction List'!$B$10) + 1), C382))), IFERROR(IF( C382-1 = COUNTIF(TransTable[Fund Name], 'Fund Analysis'!$D$6), VLOOKUP( $D$6, InvestTable[], MATCH( "Expected Valuation", InvestTable[#Headers], 0), FALSE), ""), ""))</f>
        <v/>
      </c>
      <c r="G383" s="13" t="str">
        <f>IFERROR(IF(C382-1 = COUNTIF(TransTable[Fund Name], 'Fund Analysis'!$D$6), XIRR($F$11:F383, $D$11:D383), ""), "")</f>
        <v/>
      </c>
      <c r="H383" s="13" t="str">
        <f>IFERROR(IF(C382-1 = COUNTIF(TransTable[Fund Name], 'Fund Analysis'!$D$6), MIRR($F$11:F383, 0, VLOOKUP($D$6, InvestTable[], 10, FALSE)), ""), "")</f>
        <v/>
      </c>
      <c r="I383" s="23" t="str">
        <f t="shared" si="12"/>
        <v/>
      </c>
    </row>
    <row r="384" spans="2:9" x14ac:dyDescent="0.2">
      <c r="B384" s="22"/>
      <c r="C384" s="20" t="str">
        <f t="shared" si="13"/>
        <v/>
      </c>
      <c r="D384" s="10" t="str" cm="1">
        <f t="array" ref="D384">IFERROR(INDEX(TransTable[Date], SMALL( IF( 'Fund Analysis'!$D$6 = TransTable[Fund Name], ROW( TransTable[Fund Name]) - ROW( 'Transaction List'!$B$10) + 1), 'Fund Analysis'!C383)), IFERROR(IF( C383-1 = COUNTIF(TransTable[Fund Name], 'Fund Analysis'!$D$6), MAX( IF( TransTable[Fund Name] = 'Fund Analysis'!$D$6, TransTable[Date])), ""), ""))</f>
        <v/>
      </c>
      <c r="E384" s="11" t="str" cm="1">
        <f t="array" ref="E384">IFERROR(INDEX(TransTable[Transaction Type], SMALL( IF( 'Fund Analysis'!$D$6 = TransTable[Fund Name], ROW( TransTable[Fund Name]) - ROW( 'Transaction List'!$B$10) + 1), C383)), IFERROR(IF( C383-1 = COUNTIF(TransTable[Fund Name], 'Fund Analysis'!$D$6), "Current Value", ""), ""))</f>
        <v/>
      </c>
      <c r="F384" s="12" t="str" cm="1">
        <f t="array" ref="F384">IFERROR(IF(E384 = "Valuation", 0, INDEX(TransTable[Amount], SMALL( IF( 'Fund Analysis'!$D$6 = TransTable[Fund Name], ROW( TransTable[Fund Name]) - ROW( 'Transaction List'!$B$10) + 1), C383))), IFERROR(IF( C383-1 = COUNTIF(TransTable[Fund Name], 'Fund Analysis'!$D$6), VLOOKUP( $D$6, InvestTable[], MATCH( "Expected Valuation", InvestTable[#Headers], 0), FALSE), ""), ""))</f>
        <v/>
      </c>
      <c r="G384" s="13" t="str">
        <f>IFERROR(IF(C383-1 = COUNTIF(TransTable[Fund Name], 'Fund Analysis'!$D$6), XIRR($F$11:F384, $D$11:D384), ""), "")</f>
        <v/>
      </c>
      <c r="H384" s="13" t="str">
        <f>IFERROR(IF(C383-1 = COUNTIF(TransTable[Fund Name], 'Fund Analysis'!$D$6), MIRR($F$11:F384, 0, VLOOKUP($D$6, InvestTable[], 10, FALSE)), ""), "")</f>
        <v/>
      </c>
      <c r="I384" s="23" t="str">
        <f t="shared" si="12"/>
        <v/>
      </c>
    </row>
    <row r="385" spans="2:9" x14ac:dyDescent="0.2">
      <c r="B385" s="22"/>
      <c r="C385" s="20" t="str">
        <f t="shared" si="13"/>
        <v/>
      </c>
      <c r="D385" s="10" t="str" cm="1">
        <f t="array" ref="D385">IFERROR(INDEX(TransTable[Date], SMALL( IF( 'Fund Analysis'!$D$6 = TransTable[Fund Name], ROW( TransTable[Fund Name]) - ROW( 'Transaction List'!$B$10) + 1), 'Fund Analysis'!C384)), IFERROR(IF( C384-1 = COUNTIF(TransTable[Fund Name], 'Fund Analysis'!$D$6), MAX( IF( TransTable[Fund Name] = 'Fund Analysis'!$D$6, TransTable[Date])), ""), ""))</f>
        <v/>
      </c>
      <c r="E385" s="11" t="str" cm="1">
        <f t="array" ref="E385">IFERROR(INDEX(TransTable[Transaction Type], SMALL( IF( 'Fund Analysis'!$D$6 = TransTable[Fund Name], ROW( TransTable[Fund Name]) - ROW( 'Transaction List'!$B$10) + 1), C384)), IFERROR(IF( C384-1 = COUNTIF(TransTable[Fund Name], 'Fund Analysis'!$D$6), "Current Value", ""), ""))</f>
        <v/>
      </c>
      <c r="F385" s="12" t="str" cm="1">
        <f t="array" ref="F385">IFERROR(IF(E385 = "Valuation", 0, INDEX(TransTable[Amount], SMALL( IF( 'Fund Analysis'!$D$6 = TransTable[Fund Name], ROW( TransTable[Fund Name]) - ROW( 'Transaction List'!$B$10) + 1), C384))), IFERROR(IF( C384-1 = COUNTIF(TransTable[Fund Name], 'Fund Analysis'!$D$6), VLOOKUP( $D$6, InvestTable[], MATCH( "Expected Valuation", InvestTable[#Headers], 0), FALSE), ""), ""))</f>
        <v/>
      </c>
      <c r="G385" s="13" t="str">
        <f>IFERROR(IF(C384-1 = COUNTIF(TransTable[Fund Name], 'Fund Analysis'!$D$6), XIRR($F$11:F385, $D$11:D385), ""), "")</f>
        <v/>
      </c>
      <c r="H385" s="13" t="str">
        <f>IFERROR(IF(C384-1 = COUNTIF(TransTable[Fund Name], 'Fund Analysis'!$D$6), MIRR($F$11:F385, 0, VLOOKUP($D$6, InvestTable[], 10, FALSE)), ""), "")</f>
        <v/>
      </c>
      <c r="I385" s="23" t="str">
        <f t="shared" si="12"/>
        <v/>
      </c>
    </row>
    <row r="386" spans="2:9" x14ac:dyDescent="0.2">
      <c r="B386" s="22"/>
      <c r="C386" s="20" t="str">
        <f t="shared" si="13"/>
        <v/>
      </c>
      <c r="D386" s="10" t="str" cm="1">
        <f t="array" ref="D386">IFERROR(INDEX(TransTable[Date], SMALL( IF( 'Fund Analysis'!$D$6 = TransTable[Fund Name], ROW( TransTable[Fund Name]) - ROW( 'Transaction List'!$B$10) + 1), 'Fund Analysis'!C385)), IFERROR(IF( C385-1 = COUNTIF(TransTable[Fund Name], 'Fund Analysis'!$D$6), MAX( IF( TransTable[Fund Name] = 'Fund Analysis'!$D$6, TransTable[Date])), ""), ""))</f>
        <v/>
      </c>
      <c r="E386" s="11" t="str" cm="1">
        <f t="array" ref="E386">IFERROR(INDEX(TransTable[Transaction Type], SMALL( IF( 'Fund Analysis'!$D$6 = TransTable[Fund Name], ROW( TransTable[Fund Name]) - ROW( 'Transaction List'!$B$10) + 1), C385)), IFERROR(IF( C385-1 = COUNTIF(TransTable[Fund Name], 'Fund Analysis'!$D$6), "Current Value", ""), ""))</f>
        <v/>
      </c>
      <c r="F386" s="12" t="str" cm="1">
        <f t="array" ref="F386">IFERROR(IF(E386 = "Valuation", 0, INDEX(TransTable[Amount], SMALL( IF( 'Fund Analysis'!$D$6 = TransTable[Fund Name], ROW( TransTable[Fund Name]) - ROW( 'Transaction List'!$B$10) + 1), C385))), IFERROR(IF( C385-1 = COUNTIF(TransTable[Fund Name], 'Fund Analysis'!$D$6), VLOOKUP( $D$6, InvestTable[], MATCH( "Expected Valuation", InvestTable[#Headers], 0), FALSE), ""), ""))</f>
        <v/>
      </c>
      <c r="G386" s="13" t="str">
        <f>IFERROR(IF(C385-1 = COUNTIF(TransTable[Fund Name], 'Fund Analysis'!$D$6), XIRR($F$11:F386, $D$11:D386), ""), "")</f>
        <v/>
      </c>
      <c r="H386" s="13" t="str">
        <f>IFERROR(IF(C385-1 = COUNTIF(TransTable[Fund Name], 'Fund Analysis'!$D$6), MIRR($F$11:F386, 0, VLOOKUP($D$6, InvestTable[], 10, FALSE)), ""), "")</f>
        <v/>
      </c>
      <c r="I386" s="23" t="str">
        <f t="shared" si="12"/>
        <v/>
      </c>
    </row>
    <row r="387" spans="2:9" x14ac:dyDescent="0.2">
      <c r="B387" s="22"/>
      <c r="C387" s="20" t="str">
        <f t="shared" si="13"/>
        <v/>
      </c>
      <c r="D387" s="10" t="str" cm="1">
        <f t="array" ref="D387">IFERROR(INDEX(TransTable[Date], SMALL( IF( 'Fund Analysis'!$D$6 = TransTable[Fund Name], ROW( TransTable[Fund Name]) - ROW( 'Transaction List'!$B$10) + 1), 'Fund Analysis'!C386)), IFERROR(IF( C386-1 = COUNTIF(TransTable[Fund Name], 'Fund Analysis'!$D$6), MAX( IF( TransTable[Fund Name] = 'Fund Analysis'!$D$6, TransTable[Date])), ""), ""))</f>
        <v/>
      </c>
      <c r="E387" s="11" t="str" cm="1">
        <f t="array" ref="E387">IFERROR(INDEX(TransTable[Transaction Type], SMALL( IF( 'Fund Analysis'!$D$6 = TransTable[Fund Name], ROW( TransTable[Fund Name]) - ROW( 'Transaction List'!$B$10) + 1), C386)), IFERROR(IF( C386-1 = COUNTIF(TransTable[Fund Name], 'Fund Analysis'!$D$6), "Current Value", ""), ""))</f>
        <v/>
      </c>
      <c r="F387" s="12" t="str" cm="1">
        <f t="array" ref="F387">IFERROR(IF(E387 = "Valuation", 0, INDEX(TransTable[Amount], SMALL( IF( 'Fund Analysis'!$D$6 = TransTable[Fund Name], ROW( TransTable[Fund Name]) - ROW( 'Transaction List'!$B$10) + 1), C386))), IFERROR(IF( C386-1 = COUNTIF(TransTable[Fund Name], 'Fund Analysis'!$D$6), VLOOKUP( $D$6, InvestTable[], MATCH( "Expected Valuation", InvestTable[#Headers], 0), FALSE), ""), ""))</f>
        <v/>
      </c>
      <c r="G387" s="13" t="str">
        <f>IFERROR(IF(C386-1 = COUNTIF(TransTable[Fund Name], 'Fund Analysis'!$D$6), XIRR($F$11:F387, $D$11:D387), ""), "")</f>
        <v/>
      </c>
      <c r="H387" s="13" t="str">
        <f>IFERROR(IF(C386-1 = COUNTIF(TransTable[Fund Name], 'Fund Analysis'!$D$6), MIRR($F$11:F387, 0, VLOOKUP($D$6, InvestTable[], 10, FALSE)), ""), "")</f>
        <v/>
      </c>
      <c r="I387" s="23" t="str">
        <f t="shared" si="12"/>
        <v/>
      </c>
    </row>
    <row r="388" spans="2:9" x14ac:dyDescent="0.2">
      <c r="B388" s="22"/>
      <c r="C388" s="20" t="str">
        <f t="shared" si="13"/>
        <v/>
      </c>
      <c r="D388" s="10" t="str" cm="1">
        <f t="array" ref="D388">IFERROR(INDEX(TransTable[Date], SMALL( IF( 'Fund Analysis'!$D$6 = TransTable[Fund Name], ROW( TransTable[Fund Name]) - ROW( 'Transaction List'!$B$10) + 1), 'Fund Analysis'!C387)), IFERROR(IF( C387-1 = COUNTIF(TransTable[Fund Name], 'Fund Analysis'!$D$6), MAX( IF( TransTable[Fund Name] = 'Fund Analysis'!$D$6, TransTable[Date])), ""), ""))</f>
        <v/>
      </c>
      <c r="E388" s="11" t="str" cm="1">
        <f t="array" ref="E388">IFERROR(INDEX(TransTable[Transaction Type], SMALL( IF( 'Fund Analysis'!$D$6 = TransTable[Fund Name], ROW( TransTable[Fund Name]) - ROW( 'Transaction List'!$B$10) + 1), C387)), IFERROR(IF( C387-1 = COUNTIF(TransTable[Fund Name], 'Fund Analysis'!$D$6), "Current Value", ""), ""))</f>
        <v/>
      </c>
      <c r="F388" s="12" t="str" cm="1">
        <f t="array" ref="F388">IFERROR(IF(E388 = "Valuation", 0, INDEX(TransTable[Amount], SMALL( IF( 'Fund Analysis'!$D$6 = TransTable[Fund Name], ROW( TransTable[Fund Name]) - ROW( 'Transaction List'!$B$10) + 1), C387))), IFERROR(IF( C387-1 = COUNTIF(TransTable[Fund Name], 'Fund Analysis'!$D$6), VLOOKUP( $D$6, InvestTable[], MATCH( "Expected Valuation", InvestTable[#Headers], 0), FALSE), ""), ""))</f>
        <v/>
      </c>
      <c r="G388" s="13" t="str">
        <f>IFERROR(IF(C387-1 = COUNTIF(TransTable[Fund Name], 'Fund Analysis'!$D$6), XIRR($F$11:F388, $D$11:D388), ""), "")</f>
        <v/>
      </c>
      <c r="H388" s="13" t="str">
        <f>IFERROR(IF(C387-1 = COUNTIF(TransTable[Fund Name], 'Fund Analysis'!$D$6), MIRR($F$11:F388, 0, VLOOKUP($D$6, InvestTable[], 10, FALSE)), ""), "")</f>
        <v/>
      </c>
      <c r="I388" s="23" t="str">
        <f t="shared" si="12"/>
        <v/>
      </c>
    </row>
    <row r="389" spans="2:9" x14ac:dyDescent="0.2">
      <c r="B389" s="22"/>
      <c r="C389" s="20" t="str">
        <f t="shared" si="13"/>
        <v/>
      </c>
      <c r="D389" s="10" t="str" cm="1">
        <f t="array" ref="D389">IFERROR(INDEX(TransTable[Date], SMALL( IF( 'Fund Analysis'!$D$6 = TransTable[Fund Name], ROW( TransTable[Fund Name]) - ROW( 'Transaction List'!$B$10) + 1), 'Fund Analysis'!C388)), IFERROR(IF( C388-1 = COUNTIF(TransTable[Fund Name], 'Fund Analysis'!$D$6), MAX( IF( TransTable[Fund Name] = 'Fund Analysis'!$D$6, TransTable[Date])), ""), ""))</f>
        <v/>
      </c>
      <c r="E389" s="11" t="str" cm="1">
        <f t="array" ref="E389">IFERROR(INDEX(TransTable[Transaction Type], SMALL( IF( 'Fund Analysis'!$D$6 = TransTable[Fund Name], ROW( TransTable[Fund Name]) - ROW( 'Transaction List'!$B$10) + 1), C388)), IFERROR(IF( C388-1 = COUNTIF(TransTable[Fund Name], 'Fund Analysis'!$D$6), "Current Value", ""), ""))</f>
        <v/>
      </c>
      <c r="F389" s="12" t="str" cm="1">
        <f t="array" ref="F389">IFERROR(IF(E389 = "Valuation", 0, INDEX(TransTable[Amount], SMALL( IF( 'Fund Analysis'!$D$6 = TransTable[Fund Name], ROW( TransTable[Fund Name]) - ROW( 'Transaction List'!$B$10) + 1), C388))), IFERROR(IF( C388-1 = COUNTIF(TransTable[Fund Name], 'Fund Analysis'!$D$6), VLOOKUP( $D$6, InvestTable[], MATCH( "Expected Valuation", InvestTable[#Headers], 0), FALSE), ""), ""))</f>
        <v/>
      </c>
      <c r="G389" s="13" t="str">
        <f>IFERROR(IF(C388-1 = COUNTIF(TransTable[Fund Name], 'Fund Analysis'!$D$6), XIRR($F$11:F389, $D$11:D389), ""), "")</f>
        <v/>
      </c>
      <c r="H389" s="13" t="str">
        <f>IFERROR(IF(C388-1 = COUNTIF(TransTable[Fund Name], 'Fund Analysis'!$D$6), MIRR($F$11:F389, 0, VLOOKUP($D$6, InvestTable[], 10, FALSE)), ""), "")</f>
        <v/>
      </c>
      <c r="I389" s="23" t="str">
        <f t="shared" si="12"/>
        <v/>
      </c>
    </row>
    <row r="390" spans="2:9" x14ac:dyDescent="0.2">
      <c r="B390" s="22"/>
      <c r="C390" s="20" t="str">
        <f t="shared" si="13"/>
        <v/>
      </c>
      <c r="D390" s="10" t="str" cm="1">
        <f t="array" ref="D390">IFERROR(INDEX(TransTable[Date], SMALL( IF( 'Fund Analysis'!$D$6 = TransTable[Fund Name], ROW( TransTable[Fund Name]) - ROW( 'Transaction List'!$B$10) + 1), 'Fund Analysis'!C389)), IFERROR(IF( C389-1 = COUNTIF(TransTable[Fund Name], 'Fund Analysis'!$D$6), MAX( IF( TransTable[Fund Name] = 'Fund Analysis'!$D$6, TransTable[Date])), ""), ""))</f>
        <v/>
      </c>
      <c r="E390" s="11" t="str" cm="1">
        <f t="array" ref="E390">IFERROR(INDEX(TransTable[Transaction Type], SMALL( IF( 'Fund Analysis'!$D$6 = TransTable[Fund Name], ROW( TransTable[Fund Name]) - ROW( 'Transaction List'!$B$10) + 1), C389)), IFERROR(IF( C389-1 = COUNTIF(TransTable[Fund Name], 'Fund Analysis'!$D$6), "Current Value", ""), ""))</f>
        <v/>
      </c>
      <c r="F390" s="12" t="str" cm="1">
        <f t="array" ref="F390">IFERROR(IF(E390 = "Valuation", 0, INDEX(TransTable[Amount], SMALL( IF( 'Fund Analysis'!$D$6 = TransTable[Fund Name], ROW( TransTable[Fund Name]) - ROW( 'Transaction List'!$B$10) + 1), C389))), IFERROR(IF( C389-1 = COUNTIF(TransTable[Fund Name], 'Fund Analysis'!$D$6), VLOOKUP( $D$6, InvestTable[], MATCH( "Expected Valuation", InvestTable[#Headers], 0), FALSE), ""), ""))</f>
        <v/>
      </c>
      <c r="G390" s="13" t="str">
        <f>IFERROR(IF(C389-1 = COUNTIF(TransTable[Fund Name], 'Fund Analysis'!$D$6), XIRR($F$11:F390, $D$11:D390), ""), "")</f>
        <v/>
      </c>
      <c r="H390" s="13" t="str">
        <f>IFERROR(IF(C389-1 = COUNTIF(TransTable[Fund Name], 'Fund Analysis'!$D$6), MIRR($F$11:F390, 0, VLOOKUP($D$6, InvestTable[], 10, FALSE)), ""), "")</f>
        <v/>
      </c>
      <c r="I390" s="23" t="str">
        <f t="shared" si="12"/>
        <v/>
      </c>
    </row>
    <row r="391" spans="2:9" x14ac:dyDescent="0.2">
      <c r="B391" s="22"/>
      <c r="C391" s="20" t="str">
        <f t="shared" si="13"/>
        <v/>
      </c>
      <c r="D391" s="10" t="str" cm="1">
        <f t="array" ref="D391">IFERROR(INDEX(TransTable[Date], SMALL( IF( 'Fund Analysis'!$D$6 = TransTable[Fund Name], ROW( TransTable[Fund Name]) - ROW( 'Transaction List'!$B$10) + 1), 'Fund Analysis'!C390)), IFERROR(IF( C390-1 = COUNTIF(TransTable[Fund Name], 'Fund Analysis'!$D$6), MAX( IF( TransTable[Fund Name] = 'Fund Analysis'!$D$6, TransTable[Date])), ""), ""))</f>
        <v/>
      </c>
      <c r="E391" s="11" t="str" cm="1">
        <f t="array" ref="E391">IFERROR(INDEX(TransTable[Transaction Type], SMALL( IF( 'Fund Analysis'!$D$6 = TransTable[Fund Name], ROW( TransTable[Fund Name]) - ROW( 'Transaction List'!$B$10) + 1), C390)), IFERROR(IF( C390-1 = COUNTIF(TransTable[Fund Name], 'Fund Analysis'!$D$6), "Current Value", ""), ""))</f>
        <v/>
      </c>
      <c r="F391" s="12" t="str" cm="1">
        <f t="array" ref="F391">IFERROR(IF(E391 = "Valuation", 0, INDEX(TransTable[Amount], SMALL( IF( 'Fund Analysis'!$D$6 = TransTable[Fund Name], ROW( TransTable[Fund Name]) - ROW( 'Transaction List'!$B$10) + 1), C390))), IFERROR(IF( C390-1 = COUNTIF(TransTable[Fund Name], 'Fund Analysis'!$D$6), VLOOKUP( $D$6, InvestTable[], MATCH( "Expected Valuation", InvestTable[#Headers], 0), FALSE), ""), ""))</f>
        <v/>
      </c>
      <c r="G391" s="13" t="str">
        <f>IFERROR(IF(C390-1 = COUNTIF(TransTable[Fund Name], 'Fund Analysis'!$D$6), XIRR($F$11:F391, $D$11:D391), ""), "")</f>
        <v/>
      </c>
      <c r="H391" s="13" t="str">
        <f>IFERROR(IF(C390-1 = COUNTIF(TransTable[Fund Name], 'Fund Analysis'!$D$6), MIRR($F$11:F391, 0, VLOOKUP($D$6, InvestTable[], 10, FALSE)), ""), "")</f>
        <v/>
      </c>
      <c r="I391" s="23" t="str">
        <f t="shared" si="12"/>
        <v/>
      </c>
    </row>
    <row r="392" spans="2:9" x14ac:dyDescent="0.2">
      <c r="B392" s="22"/>
      <c r="C392" s="20" t="str">
        <f t="shared" si="13"/>
        <v/>
      </c>
      <c r="D392" s="10" t="str" cm="1">
        <f t="array" ref="D392">IFERROR(INDEX(TransTable[Date], SMALL( IF( 'Fund Analysis'!$D$6 = TransTable[Fund Name], ROW( TransTable[Fund Name]) - ROW( 'Transaction List'!$B$10) + 1), 'Fund Analysis'!C391)), IFERROR(IF( C391-1 = COUNTIF(TransTable[Fund Name], 'Fund Analysis'!$D$6), MAX( IF( TransTable[Fund Name] = 'Fund Analysis'!$D$6, TransTable[Date])), ""), ""))</f>
        <v/>
      </c>
      <c r="E392" s="11" t="str" cm="1">
        <f t="array" ref="E392">IFERROR(INDEX(TransTable[Transaction Type], SMALL( IF( 'Fund Analysis'!$D$6 = TransTable[Fund Name], ROW( TransTable[Fund Name]) - ROW( 'Transaction List'!$B$10) + 1), C391)), IFERROR(IF( C391-1 = COUNTIF(TransTable[Fund Name], 'Fund Analysis'!$D$6), "Current Value", ""), ""))</f>
        <v/>
      </c>
      <c r="F392" s="12" t="str" cm="1">
        <f t="array" ref="F392">IFERROR(IF(E392 = "Valuation", 0, INDEX(TransTable[Amount], SMALL( IF( 'Fund Analysis'!$D$6 = TransTable[Fund Name], ROW( TransTable[Fund Name]) - ROW( 'Transaction List'!$B$10) + 1), C391))), IFERROR(IF( C391-1 = COUNTIF(TransTable[Fund Name], 'Fund Analysis'!$D$6), VLOOKUP( $D$6, InvestTable[], MATCH( "Expected Valuation", InvestTable[#Headers], 0), FALSE), ""), ""))</f>
        <v/>
      </c>
      <c r="G392" s="13" t="str">
        <f>IFERROR(IF(C391-1 = COUNTIF(TransTable[Fund Name], 'Fund Analysis'!$D$6), XIRR($F$11:F392, $D$11:D392), ""), "")</f>
        <v/>
      </c>
      <c r="H392" s="13" t="str">
        <f>IFERROR(IF(C391-1 = COUNTIF(TransTable[Fund Name], 'Fund Analysis'!$D$6), MIRR($F$11:F392, 0, VLOOKUP($D$6, InvestTable[], 10, FALSE)), ""), "")</f>
        <v/>
      </c>
      <c r="I392" s="23" t="str">
        <f t="shared" si="12"/>
        <v/>
      </c>
    </row>
    <row r="393" spans="2:9" x14ac:dyDescent="0.2">
      <c r="B393" s="22"/>
      <c r="C393" s="20" t="str">
        <f t="shared" si="13"/>
        <v/>
      </c>
      <c r="D393" s="10" t="str" cm="1">
        <f t="array" ref="D393">IFERROR(INDEX(TransTable[Date], SMALL( IF( 'Fund Analysis'!$D$6 = TransTable[Fund Name], ROW( TransTable[Fund Name]) - ROW( 'Transaction List'!$B$10) + 1), 'Fund Analysis'!C392)), IFERROR(IF( C392-1 = COUNTIF(TransTable[Fund Name], 'Fund Analysis'!$D$6), MAX( IF( TransTable[Fund Name] = 'Fund Analysis'!$D$6, TransTable[Date])), ""), ""))</f>
        <v/>
      </c>
      <c r="E393" s="11" t="str" cm="1">
        <f t="array" ref="E393">IFERROR(INDEX(TransTable[Transaction Type], SMALL( IF( 'Fund Analysis'!$D$6 = TransTable[Fund Name], ROW( TransTable[Fund Name]) - ROW( 'Transaction List'!$B$10) + 1), C392)), IFERROR(IF( C392-1 = COUNTIF(TransTable[Fund Name], 'Fund Analysis'!$D$6), "Current Value", ""), ""))</f>
        <v/>
      </c>
      <c r="F393" s="12" t="str" cm="1">
        <f t="array" ref="F393">IFERROR(IF(E393 = "Valuation", 0, INDEX(TransTable[Amount], SMALL( IF( 'Fund Analysis'!$D$6 = TransTable[Fund Name], ROW( TransTable[Fund Name]) - ROW( 'Transaction List'!$B$10) + 1), C392))), IFERROR(IF( C392-1 = COUNTIF(TransTable[Fund Name], 'Fund Analysis'!$D$6), VLOOKUP( $D$6, InvestTable[], MATCH( "Expected Valuation", InvestTable[#Headers], 0), FALSE), ""), ""))</f>
        <v/>
      </c>
      <c r="G393" s="13" t="str">
        <f>IFERROR(IF(C392-1 = COUNTIF(TransTable[Fund Name], 'Fund Analysis'!$D$6), XIRR($F$11:F393, $D$11:D393), ""), "")</f>
        <v/>
      </c>
      <c r="H393" s="13" t="str">
        <f>IFERROR(IF(C392-1 = COUNTIF(TransTable[Fund Name], 'Fund Analysis'!$D$6), MIRR($F$11:F393, 0, VLOOKUP($D$6, InvestTable[], 10, FALSE)), ""), "")</f>
        <v/>
      </c>
      <c r="I393" s="23" t="str">
        <f t="shared" si="12"/>
        <v/>
      </c>
    </row>
    <row r="394" spans="2:9" x14ac:dyDescent="0.2">
      <c r="B394" s="22"/>
      <c r="C394" s="20" t="str">
        <f t="shared" si="13"/>
        <v/>
      </c>
      <c r="D394" s="10" t="str" cm="1">
        <f t="array" ref="D394">IFERROR(INDEX(TransTable[Date], SMALL( IF( 'Fund Analysis'!$D$6 = TransTable[Fund Name], ROW( TransTable[Fund Name]) - ROW( 'Transaction List'!$B$10) + 1), 'Fund Analysis'!C393)), IFERROR(IF( C393-1 = COUNTIF(TransTable[Fund Name], 'Fund Analysis'!$D$6), MAX( IF( TransTable[Fund Name] = 'Fund Analysis'!$D$6, TransTable[Date])), ""), ""))</f>
        <v/>
      </c>
      <c r="E394" s="11" t="str" cm="1">
        <f t="array" ref="E394">IFERROR(INDEX(TransTable[Transaction Type], SMALL( IF( 'Fund Analysis'!$D$6 = TransTable[Fund Name], ROW( TransTable[Fund Name]) - ROW( 'Transaction List'!$B$10) + 1), C393)), IFERROR(IF( C393-1 = COUNTIF(TransTable[Fund Name], 'Fund Analysis'!$D$6), "Current Value", ""), ""))</f>
        <v/>
      </c>
      <c r="F394" s="12" t="str" cm="1">
        <f t="array" ref="F394">IFERROR(IF(E394 = "Valuation", 0, INDEX(TransTable[Amount], SMALL( IF( 'Fund Analysis'!$D$6 = TransTable[Fund Name], ROW( TransTable[Fund Name]) - ROW( 'Transaction List'!$B$10) + 1), C393))), IFERROR(IF( C393-1 = COUNTIF(TransTable[Fund Name], 'Fund Analysis'!$D$6), VLOOKUP( $D$6, InvestTable[], MATCH( "Expected Valuation", InvestTable[#Headers], 0), FALSE), ""), ""))</f>
        <v/>
      </c>
      <c r="G394" s="13" t="str">
        <f>IFERROR(IF(C393-1 = COUNTIF(TransTable[Fund Name], 'Fund Analysis'!$D$6), XIRR($F$11:F394, $D$11:D394), ""), "")</f>
        <v/>
      </c>
      <c r="H394" s="13" t="str">
        <f>IFERROR(IF(C393-1 = COUNTIF(TransTable[Fund Name], 'Fund Analysis'!$D$6), MIRR($F$11:F394, 0, VLOOKUP($D$6, InvestTable[], 10, FALSE)), ""), "")</f>
        <v/>
      </c>
      <c r="I394" s="23" t="str">
        <f t="shared" si="12"/>
        <v/>
      </c>
    </row>
    <row r="395" spans="2:9" x14ac:dyDescent="0.2">
      <c r="B395" s="22"/>
      <c r="C395" s="20" t="str">
        <f t="shared" si="13"/>
        <v/>
      </c>
      <c r="D395" s="10" t="str" cm="1">
        <f t="array" ref="D395">IFERROR(INDEX(TransTable[Date], SMALL( IF( 'Fund Analysis'!$D$6 = TransTable[Fund Name], ROW( TransTable[Fund Name]) - ROW( 'Transaction List'!$B$10) + 1), 'Fund Analysis'!C394)), IFERROR(IF( C394-1 = COUNTIF(TransTable[Fund Name], 'Fund Analysis'!$D$6), MAX( IF( TransTable[Fund Name] = 'Fund Analysis'!$D$6, TransTable[Date])), ""), ""))</f>
        <v/>
      </c>
      <c r="E395" s="11" t="str" cm="1">
        <f t="array" ref="E395">IFERROR(INDEX(TransTable[Transaction Type], SMALL( IF( 'Fund Analysis'!$D$6 = TransTable[Fund Name], ROW( TransTable[Fund Name]) - ROW( 'Transaction List'!$B$10) + 1), C394)), IFERROR(IF( C394-1 = COUNTIF(TransTable[Fund Name], 'Fund Analysis'!$D$6), "Current Value", ""), ""))</f>
        <v/>
      </c>
      <c r="F395" s="12" t="str" cm="1">
        <f t="array" ref="F395">IFERROR(IF(E395 = "Valuation", 0, INDEX(TransTable[Amount], SMALL( IF( 'Fund Analysis'!$D$6 = TransTable[Fund Name], ROW( TransTable[Fund Name]) - ROW( 'Transaction List'!$B$10) + 1), C394))), IFERROR(IF( C394-1 = COUNTIF(TransTable[Fund Name], 'Fund Analysis'!$D$6), VLOOKUP( $D$6, InvestTable[], MATCH( "Expected Valuation", InvestTable[#Headers], 0), FALSE), ""), ""))</f>
        <v/>
      </c>
      <c r="G395" s="13" t="str">
        <f>IFERROR(IF(C394-1 = COUNTIF(TransTable[Fund Name], 'Fund Analysis'!$D$6), XIRR($F$11:F395, $D$11:D395), ""), "")</f>
        <v/>
      </c>
      <c r="H395" s="13" t="str">
        <f>IFERROR(IF(C394-1 = COUNTIF(TransTable[Fund Name], 'Fund Analysis'!$D$6), MIRR($F$11:F395, 0, VLOOKUP($D$6, InvestTable[], 10, FALSE)), ""), "")</f>
        <v/>
      </c>
      <c r="I395" s="23" t="str">
        <f t="shared" si="12"/>
        <v/>
      </c>
    </row>
    <row r="396" spans="2:9" x14ac:dyDescent="0.2">
      <c r="B396" s="22"/>
      <c r="C396" s="20" t="str">
        <f t="shared" si="13"/>
        <v/>
      </c>
      <c r="D396" s="10" t="str" cm="1">
        <f t="array" ref="D396">IFERROR(INDEX(TransTable[Date], SMALL( IF( 'Fund Analysis'!$D$6 = TransTable[Fund Name], ROW( TransTable[Fund Name]) - ROW( 'Transaction List'!$B$10) + 1), 'Fund Analysis'!C395)), IFERROR(IF( C395-1 = COUNTIF(TransTable[Fund Name], 'Fund Analysis'!$D$6), MAX( IF( TransTable[Fund Name] = 'Fund Analysis'!$D$6, TransTable[Date])), ""), ""))</f>
        <v/>
      </c>
      <c r="E396" s="11" t="str" cm="1">
        <f t="array" ref="E396">IFERROR(INDEX(TransTable[Transaction Type], SMALL( IF( 'Fund Analysis'!$D$6 = TransTable[Fund Name], ROW( TransTable[Fund Name]) - ROW( 'Transaction List'!$B$10) + 1), C395)), IFERROR(IF( C395-1 = COUNTIF(TransTable[Fund Name], 'Fund Analysis'!$D$6), "Current Value", ""), ""))</f>
        <v/>
      </c>
      <c r="F396" s="12" t="str" cm="1">
        <f t="array" ref="F396">IFERROR(IF(E396 = "Valuation", 0, INDEX(TransTable[Amount], SMALL( IF( 'Fund Analysis'!$D$6 = TransTable[Fund Name], ROW( TransTable[Fund Name]) - ROW( 'Transaction List'!$B$10) + 1), C395))), IFERROR(IF( C395-1 = COUNTIF(TransTable[Fund Name], 'Fund Analysis'!$D$6), VLOOKUP( $D$6, InvestTable[], MATCH( "Expected Valuation", InvestTable[#Headers], 0), FALSE), ""), ""))</f>
        <v/>
      </c>
      <c r="G396" s="13" t="str">
        <f>IFERROR(IF(C395-1 = COUNTIF(TransTable[Fund Name], 'Fund Analysis'!$D$6), XIRR($F$11:F396, $D$11:D396), ""), "")</f>
        <v/>
      </c>
      <c r="H396" s="13" t="str">
        <f>IFERROR(IF(C395-1 = COUNTIF(TransTable[Fund Name], 'Fund Analysis'!$D$6), MIRR($F$11:F396, 0, VLOOKUP($D$6, InvestTable[], 10, FALSE)), ""), "")</f>
        <v/>
      </c>
      <c r="I396" s="23" t="str">
        <f t="shared" ref="I396:I459" si="14">IFERROR(IF( ( MAX( G396:H396)*2+ MIN( G396:H396))/3 = 0, "", ( MAX( G396:H396)*2+ MIN( G396:H396))/3), "")</f>
        <v/>
      </c>
    </row>
    <row r="397" spans="2:9" x14ac:dyDescent="0.2">
      <c r="B397" s="22"/>
      <c r="C397" s="20" t="str">
        <f t="shared" si="13"/>
        <v/>
      </c>
      <c r="D397" s="10" t="str" cm="1">
        <f t="array" ref="D397">IFERROR(INDEX(TransTable[Date], SMALL( IF( 'Fund Analysis'!$D$6 = TransTable[Fund Name], ROW( TransTable[Fund Name]) - ROW( 'Transaction List'!$B$10) + 1), 'Fund Analysis'!C396)), IFERROR(IF( C396-1 = COUNTIF(TransTable[Fund Name], 'Fund Analysis'!$D$6), MAX( IF( TransTable[Fund Name] = 'Fund Analysis'!$D$6, TransTable[Date])), ""), ""))</f>
        <v/>
      </c>
      <c r="E397" s="11" t="str" cm="1">
        <f t="array" ref="E397">IFERROR(INDEX(TransTable[Transaction Type], SMALL( IF( 'Fund Analysis'!$D$6 = TransTable[Fund Name], ROW( TransTable[Fund Name]) - ROW( 'Transaction List'!$B$10) + 1), C396)), IFERROR(IF( C396-1 = COUNTIF(TransTable[Fund Name], 'Fund Analysis'!$D$6), "Current Value", ""), ""))</f>
        <v/>
      </c>
      <c r="F397" s="12" t="str" cm="1">
        <f t="array" ref="F397">IFERROR(IF(E397 = "Valuation", 0, INDEX(TransTable[Amount], SMALL( IF( 'Fund Analysis'!$D$6 = TransTable[Fund Name], ROW( TransTable[Fund Name]) - ROW( 'Transaction List'!$B$10) + 1), C396))), IFERROR(IF( C396-1 = COUNTIF(TransTable[Fund Name], 'Fund Analysis'!$D$6), VLOOKUP( $D$6, InvestTable[], MATCH( "Expected Valuation", InvestTable[#Headers], 0), FALSE), ""), ""))</f>
        <v/>
      </c>
      <c r="G397" s="13" t="str">
        <f>IFERROR(IF(C396-1 = COUNTIF(TransTable[Fund Name], 'Fund Analysis'!$D$6), XIRR($F$11:F397, $D$11:D397), ""), "")</f>
        <v/>
      </c>
      <c r="H397" s="13" t="str">
        <f>IFERROR(IF(C396-1 = COUNTIF(TransTable[Fund Name], 'Fund Analysis'!$D$6), MIRR($F$11:F397, 0, VLOOKUP($D$6, InvestTable[], 10, FALSE)), ""), "")</f>
        <v/>
      </c>
      <c r="I397" s="23" t="str">
        <f t="shared" si="14"/>
        <v/>
      </c>
    </row>
    <row r="398" spans="2:9" x14ac:dyDescent="0.2">
      <c r="B398" s="22"/>
      <c r="C398" s="20" t="str">
        <f t="shared" si="13"/>
        <v/>
      </c>
      <c r="D398" s="10" t="str" cm="1">
        <f t="array" ref="D398">IFERROR(INDEX(TransTable[Date], SMALL( IF( 'Fund Analysis'!$D$6 = TransTable[Fund Name], ROW( TransTable[Fund Name]) - ROW( 'Transaction List'!$B$10) + 1), 'Fund Analysis'!C397)), IFERROR(IF( C397-1 = COUNTIF(TransTable[Fund Name], 'Fund Analysis'!$D$6), MAX( IF( TransTable[Fund Name] = 'Fund Analysis'!$D$6, TransTable[Date])), ""), ""))</f>
        <v/>
      </c>
      <c r="E398" s="11" t="str" cm="1">
        <f t="array" ref="E398">IFERROR(INDEX(TransTable[Transaction Type], SMALL( IF( 'Fund Analysis'!$D$6 = TransTable[Fund Name], ROW( TransTable[Fund Name]) - ROW( 'Transaction List'!$B$10) + 1), C397)), IFERROR(IF( C397-1 = COUNTIF(TransTable[Fund Name], 'Fund Analysis'!$D$6), "Current Value", ""), ""))</f>
        <v/>
      </c>
      <c r="F398" s="12" t="str" cm="1">
        <f t="array" ref="F398">IFERROR(IF(E398 = "Valuation", 0, INDEX(TransTable[Amount], SMALL( IF( 'Fund Analysis'!$D$6 = TransTable[Fund Name], ROW( TransTable[Fund Name]) - ROW( 'Transaction List'!$B$10) + 1), C397))), IFERROR(IF( C397-1 = COUNTIF(TransTable[Fund Name], 'Fund Analysis'!$D$6), VLOOKUP( $D$6, InvestTable[], MATCH( "Expected Valuation", InvestTable[#Headers], 0), FALSE), ""), ""))</f>
        <v/>
      </c>
      <c r="G398" s="13" t="str">
        <f>IFERROR(IF(C397-1 = COUNTIF(TransTable[Fund Name], 'Fund Analysis'!$D$6), XIRR($F$11:F398, $D$11:D398), ""), "")</f>
        <v/>
      </c>
      <c r="H398" s="13" t="str">
        <f>IFERROR(IF(C397-1 = COUNTIF(TransTable[Fund Name], 'Fund Analysis'!$D$6), MIRR($F$11:F398, 0, VLOOKUP($D$6, InvestTable[], 10, FALSE)), ""), "")</f>
        <v/>
      </c>
      <c r="I398" s="23" t="str">
        <f t="shared" si="14"/>
        <v/>
      </c>
    </row>
    <row r="399" spans="2:9" x14ac:dyDescent="0.2">
      <c r="B399" s="22"/>
      <c r="C399" s="20" t="str">
        <f t="shared" si="13"/>
        <v/>
      </c>
      <c r="D399" s="10" t="str" cm="1">
        <f t="array" ref="D399">IFERROR(INDEX(TransTable[Date], SMALL( IF( 'Fund Analysis'!$D$6 = TransTable[Fund Name], ROW( TransTable[Fund Name]) - ROW( 'Transaction List'!$B$10) + 1), 'Fund Analysis'!C398)), IFERROR(IF( C398-1 = COUNTIF(TransTable[Fund Name], 'Fund Analysis'!$D$6), MAX( IF( TransTable[Fund Name] = 'Fund Analysis'!$D$6, TransTable[Date])), ""), ""))</f>
        <v/>
      </c>
      <c r="E399" s="11" t="str" cm="1">
        <f t="array" ref="E399">IFERROR(INDEX(TransTable[Transaction Type], SMALL( IF( 'Fund Analysis'!$D$6 = TransTable[Fund Name], ROW( TransTable[Fund Name]) - ROW( 'Transaction List'!$B$10) + 1), C398)), IFERROR(IF( C398-1 = COUNTIF(TransTable[Fund Name], 'Fund Analysis'!$D$6), "Current Value", ""), ""))</f>
        <v/>
      </c>
      <c r="F399" s="12" t="str" cm="1">
        <f t="array" ref="F399">IFERROR(IF(E399 = "Valuation", 0, INDEX(TransTable[Amount], SMALL( IF( 'Fund Analysis'!$D$6 = TransTable[Fund Name], ROW( TransTable[Fund Name]) - ROW( 'Transaction List'!$B$10) + 1), C398))), IFERROR(IF( C398-1 = COUNTIF(TransTable[Fund Name], 'Fund Analysis'!$D$6), VLOOKUP( $D$6, InvestTable[], MATCH( "Expected Valuation", InvestTable[#Headers], 0), FALSE), ""), ""))</f>
        <v/>
      </c>
      <c r="G399" s="13" t="str">
        <f>IFERROR(IF(C398-1 = COUNTIF(TransTable[Fund Name], 'Fund Analysis'!$D$6), XIRR($F$11:F399, $D$11:D399), ""), "")</f>
        <v/>
      </c>
      <c r="H399" s="13" t="str">
        <f>IFERROR(IF(C398-1 = COUNTIF(TransTable[Fund Name], 'Fund Analysis'!$D$6), MIRR($F$11:F399, 0, VLOOKUP($D$6, InvestTable[], 10, FALSE)), ""), "")</f>
        <v/>
      </c>
      <c r="I399" s="23" t="str">
        <f t="shared" si="14"/>
        <v/>
      </c>
    </row>
    <row r="400" spans="2:9" x14ac:dyDescent="0.2">
      <c r="B400" s="22"/>
      <c r="C400" s="20" t="str">
        <f t="shared" si="13"/>
        <v/>
      </c>
      <c r="D400" s="10" t="str" cm="1">
        <f t="array" ref="D400">IFERROR(INDEX(TransTable[Date], SMALL( IF( 'Fund Analysis'!$D$6 = TransTable[Fund Name], ROW( TransTable[Fund Name]) - ROW( 'Transaction List'!$B$10) + 1), 'Fund Analysis'!C399)), IFERROR(IF( C399-1 = COUNTIF(TransTable[Fund Name], 'Fund Analysis'!$D$6), MAX( IF( TransTable[Fund Name] = 'Fund Analysis'!$D$6, TransTable[Date])), ""), ""))</f>
        <v/>
      </c>
      <c r="E400" s="11" t="str" cm="1">
        <f t="array" ref="E400">IFERROR(INDEX(TransTable[Transaction Type], SMALL( IF( 'Fund Analysis'!$D$6 = TransTable[Fund Name], ROW( TransTable[Fund Name]) - ROW( 'Transaction List'!$B$10) + 1), C399)), IFERROR(IF( C399-1 = COUNTIF(TransTable[Fund Name], 'Fund Analysis'!$D$6), "Current Value", ""), ""))</f>
        <v/>
      </c>
      <c r="F400" s="12" t="str" cm="1">
        <f t="array" ref="F400">IFERROR(IF(E400 = "Valuation", 0, INDEX(TransTable[Amount], SMALL( IF( 'Fund Analysis'!$D$6 = TransTable[Fund Name], ROW( TransTable[Fund Name]) - ROW( 'Transaction List'!$B$10) + 1), C399))), IFERROR(IF( C399-1 = COUNTIF(TransTable[Fund Name], 'Fund Analysis'!$D$6), VLOOKUP( $D$6, InvestTable[], MATCH( "Expected Valuation", InvestTable[#Headers], 0), FALSE), ""), ""))</f>
        <v/>
      </c>
      <c r="G400" s="13" t="str">
        <f>IFERROR(IF(C399-1 = COUNTIF(TransTable[Fund Name], 'Fund Analysis'!$D$6), XIRR($F$11:F400, $D$11:D400), ""), "")</f>
        <v/>
      </c>
      <c r="H400" s="13" t="str">
        <f>IFERROR(IF(C399-1 = COUNTIF(TransTable[Fund Name], 'Fund Analysis'!$D$6), MIRR($F$11:F400, 0, VLOOKUP($D$6, InvestTable[], 10, FALSE)), ""), "")</f>
        <v/>
      </c>
      <c r="I400" s="23" t="str">
        <f t="shared" si="14"/>
        <v/>
      </c>
    </row>
    <row r="401" spans="2:9" x14ac:dyDescent="0.2">
      <c r="B401" s="22"/>
      <c r="C401" s="20" t="str">
        <f t="shared" si="13"/>
        <v/>
      </c>
      <c r="D401" s="10" t="str" cm="1">
        <f t="array" ref="D401">IFERROR(INDEX(TransTable[Date], SMALL( IF( 'Fund Analysis'!$D$6 = TransTable[Fund Name], ROW( TransTable[Fund Name]) - ROW( 'Transaction List'!$B$10) + 1), 'Fund Analysis'!C400)), IFERROR(IF( C400-1 = COUNTIF(TransTable[Fund Name], 'Fund Analysis'!$D$6), MAX( IF( TransTable[Fund Name] = 'Fund Analysis'!$D$6, TransTable[Date])), ""), ""))</f>
        <v/>
      </c>
      <c r="E401" s="11" t="str" cm="1">
        <f t="array" ref="E401">IFERROR(INDEX(TransTable[Transaction Type], SMALL( IF( 'Fund Analysis'!$D$6 = TransTable[Fund Name], ROW( TransTable[Fund Name]) - ROW( 'Transaction List'!$B$10) + 1), C400)), IFERROR(IF( C400-1 = COUNTIF(TransTable[Fund Name], 'Fund Analysis'!$D$6), "Current Value", ""), ""))</f>
        <v/>
      </c>
      <c r="F401" s="12" t="str" cm="1">
        <f t="array" ref="F401">IFERROR(IF(E401 = "Valuation", 0, INDEX(TransTable[Amount], SMALL( IF( 'Fund Analysis'!$D$6 = TransTable[Fund Name], ROW( TransTable[Fund Name]) - ROW( 'Transaction List'!$B$10) + 1), C400))), IFERROR(IF( C400-1 = COUNTIF(TransTable[Fund Name], 'Fund Analysis'!$D$6), VLOOKUP( $D$6, InvestTable[], MATCH( "Expected Valuation", InvestTable[#Headers], 0), FALSE), ""), ""))</f>
        <v/>
      </c>
      <c r="G401" s="13" t="str">
        <f>IFERROR(IF(C400-1 = COUNTIF(TransTable[Fund Name], 'Fund Analysis'!$D$6), XIRR($F$11:F401, $D$11:D401), ""), "")</f>
        <v/>
      </c>
      <c r="H401" s="13" t="str">
        <f>IFERROR(IF(C400-1 = COUNTIF(TransTable[Fund Name], 'Fund Analysis'!$D$6), MIRR($F$11:F401, 0, VLOOKUP($D$6, InvestTable[], 10, FALSE)), ""), "")</f>
        <v/>
      </c>
      <c r="I401" s="23" t="str">
        <f t="shared" si="14"/>
        <v/>
      </c>
    </row>
    <row r="402" spans="2:9" x14ac:dyDescent="0.2">
      <c r="B402" s="22"/>
      <c r="C402" s="20" t="str">
        <f t="shared" si="13"/>
        <v/>
      </c>
      <c r="D402" s="10" t="str" cm="1">
        <f t="array" ref="D402">IFERROR(INDEX(TransTable[Date], SMALL( IF( 'Fund Analysis'!$D$6 = TransTable[Fund Name], ROW( TransTable[Fund Name]) - ROW( 'Transaction List'!$B$10) + 1), 'Fund Analysis'!C401)), IFERROR(IF( C401-1 = COUNTIF(TransTable[Fund Name], 'Fund Analysis'!$D$6), MAX( IF( TransTable[Fund Name] = 'Fund Analysis'!$D$6, TransTable[Date])), ""), ""))</f>
        <v/>
      </c>
      <c r="E402" s="11" t="str" cm="1">
        <f t="array" ref="E402">IFERROR(INDEX(TransTable[Transaction Type], SMALL( IF( 'Fund Analysis'!$D$6 = TransTable[Fund Name], ROW( TransTable[Fund Name]) - ROW( 'Transaction List'!$B$10) + 1), C401)), IFERROR(IF( C401-1 = COUNTIF(TransTable[Fund Name], 'Fund Analysis'!$D$6), "Current Value", ""), ""))</f>
        <v/>
      </c>
      <c r="F402" s="12" t="str" cm="1">
        <f t="array" ref="F402">IFERROR(IF(E402 = "Valuation", 0, INDEX(TransTable[Amount], SMALL( IF( 'Fund Analysis'!$D$6 = TransTable[Fund Name], ROW( TransTable[Fund Name]) - ROW( 'Transaction List'!$B$10) + 1), C401))), IFERROR(IF( C401-1 = COUNTIF(TransTable[Fund Name], 'Fund Analysis'!$D$6), VLOOKUP( $D$6, InvestTable[], MATCH( "Expected Valuation", InvestTable[#Headers], 0), FALSE), ""), ""))</f>
        <v/>
      </c>
      <c r="G402" s="13" t="str">
        <f>IFERROR(IF(C401-1 = COUNTIF(TransTable[Fund Name], 'Fund Analysis'!$D$6), XIRR($F$11:F402, $D$11:D402), ""), "")</f>
        <v/>
      </c>
      <c r="H402" s="13" t="str">
        <f>IFERROR(IF(C401-1 = COUNTIF(TransTable[Fund Name], 'Fund Analysis'!$D$6), MIRR($F$11:F402, 0, VLOOKUP($D$6, InvestTable[], 10, FALSE)), ""), "")</f>
        <v/>
      </c>
      <c r="I402" s="23" t="str">
        <f t="shared" si="14"/>
        <v/>
      </c>
    </row>
    <row r="403" spans="2:9" x14ac:dyDescent="0.2">
      <c r="B403" s="22"/>
      <c r="C403" s="20" t="str">
        <f t="shared" si="13"/>
        <v/>
      </c>
      <c r="D403" s="10" t="str" cm="1">
        <f t="array" ref="D403">IFERROR(INDEX(TransTable[Date], SMALL( IF( 'Fund Analysis'!$D$6 = TransTable[Fund Name], ROW( TransTable[Fund Name]) - ROW( 'Transaction List'!$B$10) + 1), 'Fund Analysis'!C402)), IFERROR(IF( C402-1 = COUNTIF(TransTable[Fund Name], 'Fund Analysis'!$D$6), MAX( IF( TransTable[Fund Name] = 'Fund Analysis'!$D$6, TransTable[Date])), ""), ""))</f>
        <v/>
      </c>
      <c r="E403" s="11" t="str" cm="1">
        <f t="array" ref="E403">IFERROR(INDEX(TransTable[Transaction Type], SMALL( IF( 'Fund Analysis'!$D$6 = TransTable[Fund Name], ROW( TransTable[Fund Name]) - ROW( 'Transaction List'!$B$10) + 1), C402)), IFERROR(IF( C402-1 = COUNTIF(TransTable[Fund Name], 'Fund Analysis'!$D$6), "Current Value", ""), ""))</f>
        <v/>
      </c>
      <c r="F403" s="12" t="str" cm="1">
        <f t="array" ref="F403">IFERROR(IF(E403 = "Valuation", 0, INDEX(TransTable[Amount], SMALL( IF( 'Fund Analysis'!$D$6 = TransTable[Fund Name], ROW( TransTable[Fund Name]) - ROW( 'Transaction List'!$B$10) + 1), C402))), IFERROR(IF( C402-1 = COUNTIF(TransTable[Fund Name], 'Fund Analysis'!$D$6), VLOOKUP( $D$6, InvestTable[], MATCH( "Expected Valuation", InvestTable[#Headers], 0), FALSE), ""), ""))</f>
        <v/>
      </c>
      <c r="G403" s="13" t="str">
        <f>IFERROR(IF(C402-1 = COUNTIF(TransTable[Fund Name], 'Fund Analysis'!$D$6), XIRR($F$11:F403, $D$11:D403), ""), "")</f>
        <v/>
      </c>
      <c r="H403" s="13" t="str">
        <f>IFERROR(IF(C402-1 = COUNTIF(TransTable[Fund Name], 'Fund Analysis'!$D$6), MIRR($F$11:F403, 0, VLOOKUP($D$6, InvestTable[], 10, FALSE)), ""), "")</f>
        <v/>
      </c>
      <c r="I403" s="23" t="str">
        <f t="shared" si="14"/>
        <v/>
      </c>
    </row>
    <row r="404" spans="2:9" x14ac:dyDescent="0.2">
      <c r="B404" s="22"/>
      <c r="C404" s="20" t="str">
        <f t="shared" si="13"/>
        <v/>
      </c>
      <c r="D404" s="10" t="str" cm="1">
        <f t="array" ref="D404">IFERROR(INDEX(TransTable[Date], SMALL( IF( 'Fund Analysis'!$D$6 = TransTable[Fund Name], ROW( TransTable[Fund Name]) - ROW( 'Transaction List'!$B$10) + 1), 'Fund Analysis'!C403)), IFERROR(IF( C403-1 = COUNTIF(TransTable[Fund Name], 'Fund Analysis'!$D$6), MAX( IF( TransTable[Fund Name] = 'Fund Analysis'!$D$6, TransTable[Date])), ""), ""))</f>
        <v/>
      </c>
      <c r="E404" s="11" t="str" cm="1">
        <f t="array" ref="E404">IFERROR(INDEX(TransTable[Transaction Type], SMALL( IF( 'Fund Analysis'!$D$6 = TransTable[Fund Name], ROW( TransTable[Fund Name]) - ROW( 'Transaction List'!$B$10) + 1), C403)), IFERROR(IF( C403-1 = COUNTIF(TransTable[Fund Name], 'Fund Analysis'!$D$6), "Current Value", ""), ""))</f>
        <v/>
      </c>
      <c r="F404" s="12" t="str" cm="1">
        <f t="array" ref="F404">IFERROR(IF(E404 = "Valuation", 0, INDEX(TransTable[Amount], SMALL( IF( 'Fund Analysis'!$D$6 = TransTable[Fund Name], ROW( TransTable[Fund Name]) - ROW( 'Transaction List'!$B$10) + 1), C403))), IFERROR(IF( C403-1 = COUNTIF(TransTable[Fund Name], 'Fund Analysis'!$D$6), VLOOKUP( $D$6, InvestTable[], MATCH( "Expected Valuation", InvestTable[#Headers], 0), FALSE), ""), ""))</f>
        <v/>
      </c>
      <c r="G404" s="13" t="str">
        <f>IFERROR(IF(C403-1 = COUNTIF(TransTable[Fund Name], 'Fund Analysis'!$D$6), XIRR($F$11:F404, $D$11:D404), ""), "")</f>
        <v/>
      </c>
      <c r="H404" s="13" t="str">
        <f>IFERROR(IF(C403-1 = COUNTIF(TransTable[Fund Name], 'Fund Analysis'!$D$6), MIRR($F$11:F404, 0, VLOOKUP($D$6, InvestTable[], 10, FALSE)), ""), "")</f>
        <v/>
      </c>
      <c r="I404" s="23" t="str">
        <f t="shared" si="14"/>
        <v/>
      </c>
    </row>
    <row r="405" spans="2:9" x14ac:dyDescent="0.2">
      <c r="B405" s="22"/>
      <c r="C405" s="20" t="str">
        <f t="shared" si="13"/>
        <v/>
      </c>
      <c r="D405" s="10" t="str" cm="1">
        <f t="array" ref="D405">IFERROR(INDEX(TransTable[Date], SMALL( IF( 'Fund Analysis'!$D$6 = TransTable[Fund Name], ROW( TransTable[Fund Name]) - ROW( 'Transaction List'!$B$10) + 1), 'Fund Analysis'!C404)), IFERROR(IF( C404-1 = COUNTIF(TransTable[Fund Name], 'Fund Analysis'!$D$6), MAX( IF( TransTable[Fund Name] = 'Fund Analysis'!$D$6, TransTable[Date])), ""), ""))</f>
        <v/>
      </c>
      <c r="E405" s="11" t="str" cm="1">
        <f t="array" ref="E405">IFERROR(INDEX(TransTable[Transaction Type], SMALL( IF( 'Fund Analysis'!$D$6 = TransTable[Fund Name], ROW( TransTable[Fund Name]) - ROW( 'Transaction List'!$B$10) + 1), C404)), IFERROR(IF( C404-1 = COUNTIF(TransTable[Fund Name], 'Fund Analysis'!$D$6), "Current Value", ""), ""))</f>
        <v/>
      </c>
      <c r="F405" s="12" t="str" cm="1">
        <f t="array" ref="F405">IFERROR(IF(E405 = "Valuation", 0, INDEX(TransTable[Amount], SMALL( IF( 'Fund Analysis'!$D$6 = TransTable[Fund Name], ROW( TransTable[Fund Name]) - ROW( 'Transaction List'!$B$10) + 1), C404))), IFERROR(IF( C404-1 = COUNTIF(TransTable[Fund Name], 'Fund Analysis'!$D$6), VLOOKUP( $D$6, InvestTable[], MATCH( "Expected Valuation", InvestTable[#Headers], 0), FALSE), ""), ""))</f>
        <v/>
      </c>
      <c r="G405" s="13" t="str">
        <f>IFERROR(IF(C404-1 = COUNTIF(TransTable[Fund Name], 'Fund Analysis'!$D$6), XIRR($F$11:F405, $D$11:D405), ""), "")</f>
        <v/>
      </c>
      <c r="H405" s="13" t="str">
        <f>IFERROR(IF(C404-1 = COUNTIF(TransTable[Fund Name], 'Fund Analysis'!$D$6), MIRR($F$11:F405, 0, VLOOKUP($D$6, InvestTable[], 10, FALSE)), ""), "")</f>
        <v/>
      </c>
      <c r="I405" s="23" t="str">
        <f t="shared" si="14"/>
        <v/>
      </c>
    </row>
    <row r="406" spans="2:9" x14ac:dyDescent="0.2">
      <c r="B406" s="22"/>
      <c r="C406" s="20" t="str">
        <f t="shared" si="13"/>
        <v/>
      </c>
      <c r="D406" s="10" t="str" cm="1">
        <f t="array" ref="D406">IFERROR(INDEX(TransTable[Date], SMALL( IF( 'Fund Analysis'!$D$6 = TransTable[Fund Name], ROW( TransTable[Fund Name]) - ROW( 'Transaction List'!$B$10) + 1), 'Fund Analysis'!C405)), IFERROR(IF( C405-1 = COUNTIF(TransTable[Fund Name], 'Fund Analysis'!$D$6), MAX( IF( TransTable[Fund Name] = 'Fund Analysis'!$D$6, TransTable[Date])), ""), ""))</f>
        <v/>
      </c>
      <c r="E406" s="11" t="str" cm="1">
        <f t="array" ref="E406">IFERROR(INDEX(TransTable[Transaction Type], SMALL( IF( 'Fund Analysis'!$D$6 = TransTable[Fund Name], ROW( TransTable[Fund Name]) - ROW( 'Transaction List'!$B$10) + 1), C405)), IFERROR(IF( C405-1 = COUNTIF(TransTable[Fund Name], 'Fund Analysis'!$D$6), "Current Value", ""), ""))</f>
        <v/>
      </c>
      <c r="F406" s="12" t="str" cm="1">
        <f t="array" ref="F406">IFERROR(IF(E406 = "Valuation", 0, INDEX(TransTable[Amount], SMALL( IF( 'Fund Analysis'!$D$6 = TransTable[Fund Name], ROW( TransTable[Fund Name]) - ROW( 'Transaction List'!$B$10) + 1), C405))), IFERROR(IF( C405-1 = COUNTIF(TransTable[Fund Name], 'Fund Analysis'!$D$6), VLOOKUP( $D$6, InvestTable[], MATCH( "Expected Valuation", InvestTable[#Headers], 0), FALSE), ""), ""))</f>
        <v/>
      </c>
      <c r="G406" s="13" t="str">
        <f>IFERROR(IF(C405-1 = COUNTIF(TransTable[Fund Name], 'Fund Analysis'!$D$6), XIRR($F$11:F406, $D$11:D406), ""), "")</f>
        <v/>
      </c>
      <c r="H406" s="13" t="str">
        <f>IFERROR(IF(C405-1 = COUNTIF(TransTable[Fund Name], 'Fund Analysis'!$D$6), MIRR($F$11:F406, 0, VLOOKUP($D$6, InvestTable[], 10, FALSE)), ""), "")</f>
        <v/>
      </c>
      <c r="I406" s="23" t="str">
        <f t="shared" si="14"/>
        <v/>
      </c>
    </row>
    <row r="407" spans="2:9" x14ac:dyDescent="0.2">
      <c r="B407" s="22"/>
      <c r="C407" s="20" t="str">
        <f t="shared" si="13"/>
        <v/>
      </c>
      <c r="D407" s="10" t="str" cm="1">
        <f t="array" ref="D407">IFERROR(INDEX(TransTable[Date], SMALL( IF( 'Fund Analysis'!$D$6 = TransTable[Fund Name], ROW( TransTable[Fund Name]) - ROW( 'Transaction List'!$B$10) + 1), 'Fund Analysis'!C406)), IFERROR(IF( C406-1 = COUNTIF(TransTable[Fund Name], 'Fund Analysis'!$D$6), MAX( IF( TransTable[Fund Name] = 'Fund Analysis'!$D$6, TransTable[Date])), ""), ""))</f>
        <v/>
      </c>
      <c r="E407" s="11" t="str" cm="1">
        <f t="array" ref="E407">IFERROR(INDEX(TransTable[Transaction Type], SMALL( IF( 'Fund Analysis'!$D$6 = TransTable[Fund Name], ROW( TransTable[Fund Name]) - ROW( 'Transaction List'!$B$10) + 1), C406)), IFERROR(IF( C406-1 = COUNTIF(TransTable[Fund Name], 'Fund Analysis'!$D$6), "Current Value", ""), ""))</f>
        <v/>
      </c>
      <c r="F407" s="12" t="str" cm="1">
        <f t="array" ref="F407">IFERROR(IF(E407 = "Valuation", 0, INDEX(TransTable[Amount], SMALL( IF( 'Fund Analysis'!$D$6 = TransTable[Fund Name], ROW( TransTable[Fund Name]) - ROW( 'Transaction List'!$B$10) + 1), C406))), IFERROR(IF( C406-1 = COUNTIF(TransTable[Fund Name], 'Fund Analysis'!$D$6), VLOOKUP( $D$6, InvestTable[], MATCH( "Expected Valuation", InvestTable[#Headers], 0), FALSE), ""), ""))</f>
        <v/>
      </c>
      <c r="G407" s="13" t="str">
        <f>IFERROR(IF(C406-1 = COUNTIF(TransTable[Fund Name], 'Fund Analysis'!$D$6), XIRR($F$11:F407, $D$11:D407), ""), "")</f>
        <v/>
      </c>
      <c r="H407" s="13" t="str">
        <f>IFERROR(IF(C406-1 = COUNTIF(TransTable[Fund Name], 'Fund Analysis'!$D$6), MIRR($F$11:F407, 0, VLOOKUP($D$6, InvestTable[], 10, FALSE)), ""), "")</f>
        <v/>
      </c>
      <c r="I407" s="23" t="str">
        <f t="shared" si="14"/>
        <v/>
      </c>
    </row>
    <row r="408" spans="2:9" x14ac:dyDescent="0.2">
      <c r="B408" s="22"/>
      <c r="C408" s="20" t="str">
        <f t="shared" si="13"/>
        <v/>
      </c>
      <c r="D408" s="10" t="str" cm="1">
        <f t="array" ref="D408">IFERROR(INDEX(TransTable[Date], SMALL( IF( 'Fund Analysis'!$D$6 = TransTable[Fund Name], ROW( TransTable[Fund Name]) - ROW( 'Transaction List'!$B$10) + 1), 'Fund Analysis'!C407)), IFERROR(IF( C407-1 = COUNTIF(TransTable[Fund Name], 'Fund Analysis'!$D$6), MAX( IF( TransTable[Fund Name] = 'Fund Analysis'!$D$6, TransTable[Date])), ""), ""))</f>
        <v/>
      </c>
      <c r="E408" s="11" t="str" cm="1">
        <f t="array" ref="E408">IFERROR(INDEX(TransTable[Transaction Type], SMALL( IF( 'Fund Analysis'!$D$6 = TransTable[Fund Name], ROW( TransTable[Fund Name]) - ROW( 'Transaction List'!$B$10) + 1), C407)), IFERROR(IF( C407-1 = COUNTIF(TransTable[Fund Name], 'Fund Analysis'!$D$6), "Current Value", ""), ""))</f>
        <v/>
      </c>
      <c r="F408" s="12" t="str" cm="1">
        <f t="array" ref="F408">IFERROR(IF(E408 = "Valuation", 0, INDEX(TransTable[Amount], SMALL( IF( 'Fund Analysis'!$D$6 = TransTable[Fund Name], ROW( TransTable[Fund Name]) - ROW( 'Transaction List'!$B$10) + 1), C407))), IFERROR(IF( C407-1 = COUNTIF(TransTable[Fund Name], 'Fund Analysis'!$D$6), VLOOKUP( $D$6, InvestTable[], MATCH( "Expected Valuation", InvestTable[#Headers], 0), FALSE), ""), ""))</f>
        <v/>
      </c>
      <c r="G408" s="13" t="str">
        <f>IFERROR(IF(C407-1 = COUNTIF(TransTable[Fund Name], 'Fund Analysis'!$D$6), XIRR($F$11:F408, $D$11:D408), ""), "")</f>
        <v/>
      </c>
      <c r="H408" s="13" t="str">
        <f>IFERROR(IF(C407-1 = COUNTIF(TransTable[Fund Name], 'Fund Analysis'!$D$6), MIRR($F$11:F408, 0, VLOOKUP($D$6, InvestTable[], 10, FALSE)), ""), "")</f>
        <v/>
      </c>
      <c r="I408" s="23" t="str">
        <f t="shared" si="14"/>
        <v/>
      </c>
    </row>
    <row r="409" spans="2:9" x14ac:dyDescent="0.2">
      <c r="B409" s="22"/>
      <c r="C409" s="20" t="str">
        <f t="shared" si="13"/>
        <v/>
      </c>
      <c r="D409" s="10" t="str" cm="1">
        <f t="array" ref="D409">IFERROR(INDEX(TransTable[Date], SMALL( IF( 'Fund Analysis'!$D$6 = TransTable[Fund Name], ROW( TransTable[Fund Name]) - ROW( 'Transaction List'!$B$10) + 1), 'Fund Analysis'!C408)), IFERROR(IF( C408-1 = COUNTIF(TransTable[Fund Name], 'Fund Analysis'!$D$6), MAX( IF( TransTable[Fund Name] = 'Fund Analysis'!$D$6, TransTable[Date])), ""), ""))</f>
        <v/>
      </c>
      <c r="E409" s="11" t="str" cm="1">
        <f t="array" ref="E409">IFERROR(INDEX(TransTable[Transaction Type], SMALL( IF( 'Fund Analysis'!$D$6 = TransTable[Fund Name], ROW( TransTable[Fund Name]) - ROW( 'Transaction List'!$B$10) + 1), C408)), IFERROR(IF( C408-1 = COUNTIF(TransTable[Fund Name], 'Fund Analysis'!$D$6), "Current Value", ""), ""))</f>
        <v/>
      </c>
      <c r="F409" s="12" t="str" cm="1">
        <f t="array" ref="F409">IFERROR(IF(E409 = "Valuation", 0, INDEX(TransTable[Amount], SMALL( IF( 'Fund Analysis'!$D$6 = TransTable[Fund Name], ROW( TransTable[Fund Name]) - ROW( 'Transaction List'!$B$10) + 1), C408))), IFERROR(IF( C408-1 = COUNTIF(TransTable[Fund Name], 'Fund Analysis'!$D$6), VLOOKUP( $D$6, InvestTable[], MATCH( "Expected Valuation", InvestTable[#Headers], 0), FALSE), ""), ""))</f>
        <v/>
      </c>
      <c r="G409" s="13" t="str">
        <f>IFERROR(IF(C408-1 = COUNTIF(TransTable[Fund Name], 'Fund Analysis'!$D$6), XIRR($F$11:F409, $D$11:D409), ""), "")</f>
        <v/>
      </c>
      <c r="H409" s="13" t="str">
        <f>IFERROR(IF(C408-1 = COUNTIF(TransTable[Fund Name], 'Fund Analysis'!$D$6), MIRR($F$11:F409, 0, VLOOKUP($D$6, InvestTable[], 10, FALSE)), ""), "")</f>
        <v/>
      </c>
      <c r="I409" s="23" t="str">
        <f t="shared" si="14"/>
        <v/>
      </c>
    </row>
    <row r="410" spans="2:9" x14ac:dyDescent="0.2">
      <c r="B410" s="22"/>
      <c r="C410" s="20" t="str">
        <f t="shared" si="13"/>
        <v/>
      </c>
      <c r="D410" s="10" t="str" cm="1">
        <f t="array" ref="D410">IFERROR(INDEX(TransTable[Date], SMALL( IF( 'Fund Analysis'!$D$6 = TransTable[Fund Name], ROW( TransTable[Fund Name]) - ROW( 'Transaction List'!$B$10) + 1), 'Fund Analysis'!C409)), IFERROR(IF( C409-1 = COUNTIF(TransTable[Fund Name], 'Fund Analysis'!$D$6), MAX( IF( TransTable[Fund Name] = 'Fund Analysis'!$D$6, TransTable[Date])), ""), ""))</f>
        <v/>
      </c>
      <c r="E410" s="11" t="str" cm="1">
        <f t="array" ref="E410">IFERROR(INDEX(TransTable[Transaction Type], SMALL( IF( 'Fund Analysis'!$D$6 = TransTable[Fund Name], ROW( TransTable[Fund Name]) - ROW( 'Transaction List'!$B$10) + 1), C409)), IFERROR(IF( C409-1 = COUNTIF(TransTable[Fund Name], 'Fund Analysis'!$D$6), "Current Value", ""), ""))</f>
        <v/>
      </c>
      <c r="F410" s="12" t="str" cm="1">
        <f t="array" ref="F410">IFERROR(IF(E410 = "Valuation", 0, INDEX(TransTable[Amount], SMALL( IF( 'Fund Analysis'!$D$6 = TransTable[Fund Name], ROW( TransTable[Fund Name]) - ROW( 'Transaction List'!$B$10) + 1), C409))), IFERROR(IF( C409-1 = COUNTIF(TransTable[Fund Name], 'Fund Analysis'!$D$6), VLOOKUP( $D$6, InvestTable[], MATCH( "Expected Valuation", InvestTable[#Headers], 0), FALSE), ""), ""))</f>
        <v/>
      </c>
      <c r="G410" s="13" t="str">
        <f>IFERROR(IF(C409-1 = COUNTIF(TransTable[Fund Name], 'Fund Analysis'!$D$6), XIRR($F$11:F410, $D$11:D410), ""), "")</f>
        <v/>
      </c>
      <c r="H410" s="13" t="str">
        <f>IFERROR(IF(C409-1 = COUNTIF(TransTable[Fund Name], 'Fund Analysis'!$D$6), MIRR($F$11:F410, 0, VLOOKUP($D$6, InvestTable[], 10, FALSE)), ""), "")</f>
        <v/>
      </c>
      <c r="I410" s="23" t="str">
        <f t="shared" si="14"/>
        <v/>
      </c>
    </row>
    <row r="411" spans="2:9" x14ac:dyDescent="0.2">
      <c r="B411" s="22"/>
      <c r="C411" s="20" t="str">
        <f t="shared" si="13"/>
        <v/>
      </c>
      <c r="D411" s="10" t="str" cm="1">
        <f t="array" ref="D411">IFERROR(INDEX(TransTable[Date], SMALL( IF( 'Fund Analysis'!$D$6 = TransTable[Fund Name], ROW( TransTable[Fund Name]) - ROW( 'Transaction List'!$B$10) + 1), 'Fund Analysis'!C410)), IFERROR(IF( C410-1 = COUNTIF(TransTable[Fund Name], 'Fund Analysis'!$D$6), MAX( IF( TransTable[Fund Name] = 'Fund Analysis'!$D$6, TransTable[Date])), ""), ""))</f>
        <v/>
      </c>
      <c r="E411" s="11" t="str" cm="1">
        <f t="array" ref="E411">IFERROR(INDEX(TransTable[Transaction Type], SMALL( IF( 'Fund Analysis'!$D$6 = TransTable[Fund Name], ROW( TransTable[Fund Name]) - ROW( 'Transaction List'!$B$10) + 1), C410)), IFERROR(IF( C410-1 = COUNTIF(TransTable[Fund Name], 'Fund Analysis'!$D$6), "Current Value", ""), ""))</f>
        <v/>
      </c>
      <c r="F411" s="12" t="str" cm="1">
        <f t="array" ref="F411">IFERROR(IF(E411 = "Valuation", 0, INDEX(TransTable[Amount], SMALL( IF( 'Fund Analysis'!$D$6 = TransTable[Fund Name], ROW( TransTable[Fund Name]) - ROW( 'Transaction List'!$B$10) + 1), C410))), IFERROR(IF( C410-1 = COUNTIF(TransTable[Fund Name], 'Fund Analysis'!$D$6), VLOOKUP( $D$6, InvestTable[], MATCH( "Expected Valuation", InvestTable[#Headers], 0), FALSE), ""), ""))</f>
        <v/>
      </c>
      <c r="G411" s="13" t="str">
        <f>IFERROR(IF(C410-1 = COUNTIF(TransTable[Fund Name], 'Fund Analysis'!$D$6), XIRR($F$11:F411, $D$11:D411), ""), "")</f>
        <v/>
      </c>
      <c r="H411" s="13" t="str">
        <f>IFERROR(IF(C410-1 = COUNTIF(TransTable[Fund Name], 'Fund Analysis'!$D$6), MIRR($F$11:F411, 0, VLOOKUP($D$6, InvestTable[], 10, FALSE)), ""), "")</f>
        <v/>
      </c>
      <c r="I411" s="23" t="str">
        <f t="shared" si="14"/>
        <v/>
      </c>
    </row>
    <row r="412" spans="2:9" x14ac:dyDescent="0.2">
      <c r="B412" s="22"/>
      <c r="C412" s="20" t="str">
        <f t="shared" si="13"/>
        <v/>
      </c>
      <c r="D412" s="10" t="str" cm="1">
        <f t="array" ref="D412">IFERROR(INDEX(TransTable[Date], SMALL( IF( 'Fund Analysis'!$D$6 = TransTable[Fund Name], ROW( TransTable[Fund Name]) - ROW( 'Transaction List'!$B$10) + 1), 'Fund Analysis'!C411)), IFERROR(IF( C411-1 = COUNTIF(TransTable[Fund Name], 'Fund Analysis'!$D$6), MAX( IF( TransTable[Fund Name] = 'Fund Analysis'!$D$6, TransTable[Date])), ""), ""))</f>
        <v/>
      </c>
      <c r="E412" s="11" t="str" cm="1">
        <f t="array" ref="E412">IFERROR(INDEX(TransTable[Transaction Type], SMALL( IF( 'Fund Analysis'!$D$6 = TransTable[Fund Name], ROW( TransTable[Fund Name]) - ROW( 'Transaction List'!$B$10) + 1), C411)), IFERROR(IF( C411-1 = COUNTIF(TransTable[Fund Name], 'Fund Analysis'!$D$6), "Current Value", ""), ""))</f>
        <v/>
      </c>
      <c r="F412" s="12" t="str" cm="1">
        <f t="array" ref="F412">IFERROR(IF(E412 = "Valuation", 0, INDEX(TransTable[Amount], SMALL( IF( 'Fund Analysis'!$D$6 = TransTable[Fund Name], ROW( TransTable[Fund Name]) - ROW( 'Transaction List'!$B$10) + 1), C411))), IFERROR(IF( C411-1 = COUNTIF(TransTable[Fund Name], 'Fund Analysis'!$D$6), VLOOKUP( $D$6, InvestTable[], MATCH( "Expected Valuation", InvestTable[#Headers], 0), FALSE), ""), ""))</f>
        <v/>
      </c>
      <c r="G412" s="13" t="str">
        <f>IFERROR(IF(C411-1 = COUNTIF(TransTable[Fund Name], 'Fund Analysis'!$D$6), XIRR($F$11:F412, $D$11:D412), ""), "")</f>
        <v/>
      </c>
      <c r="H412" s="13" t="str">
        <f>IFERROR(IF(C411-1 = COUNTIF(TransTable[Fund Name], 'Fund Analysis'!$D$6), MIRR($F$11:F412, 0, VLOOKUP($D$6, InvestTable[], 10, FALSE)), ""), "")</f>
        <v/>
      </c>
      <c r="I412" s="23" t="str">
        <f t="shared" si="14"/>
        <v/>
      </c>
    </row>
    <row r="413" spans="2:9" x14ac:dyDescent="0.2">
      <c r="B413" s="22"/>
      <c r="C413" s="20" t="str">
        <f t="shared" si="13"/>
        <v/>
      </c>
      <c r="D413" s="10" t="str" cm="1">
        <f t="array" ref="D413">IFERROR(INDEX(TransTable[Date], SMALL( IF( 'Fund Analysis'!$D$6 = TransTable[Fund Name], ROW( TransTable[Fund Name]) - ROW( 'Transaction List'!$B$10) + 1), 'Fund Analysis'!C412)), IFERROR(IF( C412-1 = COUNTIF(TransTable[Fund Name], 'Fund Analysis'!$D$6), MAX( IF( TransTable[Fund Name] = 'Fund Analysis'!$D$6, TransTable[Date])), ""), ""))</f>
        <v/>
      </c>
      <c r="E413" s="11" t="str" cm="1">
        <f t="array" ref="E413">IFERROR(INDEX(TransTable[Transaction Type], SMALL( IF( 'Fund Analysis'!$D$6 = TransTable[Fund Name], ROW( TransTable[Fund Name]) - ROW( 'Transaction List'!$B$10) + 1), C412)), IFERROR(IF( C412-1 = COUNTIF(TransTable[Fund Name], 'Fund Analysis'!$D$6), "Current Value", ""), ""))</f>
        <v/>
      </c>
      <c r="F413" s="12" t="str" cm="1">
        <f t="array" ref="F413">IFERROR(IF(E413 = "Valuation", 0, INDEX(TransTable[Amount], SMALL( IF( 'Fund Analysis'!$D$6 = TransTable[Fund Name], ROW( TransTable[Fund Name]) - ROW( 'Transaction List'!$B$10) + 1), C412))), IFERROR(IF( C412-1 = COUNTIF(TransTable[Fund Name], 'Fund Analysis'!$D$6), VLOOKUP( $D$6, InvestTable[], MATCH( "Expected Valuation", InvestTable[#Headers], 0), FALSE), ""), ""))</f>
        <v/>
      </c>
      <c r="G413" s="13" t="str">
        <f>IFERROR(IF(C412-1 = COUNTIF(TransTable[Fund Name], 'Fund Analysis'!$D$6), XIRR($F$11:F413, $D$11:D413), ""), "")</f>
        <v/>
      </c>
      <c r="H413" s="13" t="str">
        <f>IFERROR(IF(C412-1 = COUNTIF(TransTable[Fund Name], 'Fund Analysis'!$D$6), MIRR($F$11:F413, 0, VLOOKUP($D$6, InvestTable[], 10, FALSE)), ""), "")</f>
        <v/>
      </c>
      <c r="I413" s="23" t="str">
        <f t="shared" si="14"/>
        <v/>
      </c>
    </row>
    <row r="414" spans="2:9" x14ac:dyDescent="0.2">
      <c r="B414" s="22"/>
      <c r="C414" s="20" t="str">
        <f t="shared" si="13"/>
        <v/>
      </c>
      <c r="D414" s="10" t="str" cm="1">
        <f t="array" ref="D414">IFERROR(INDEX(TransTable[Date], SMALL( IF( 'Fund Analysis'!$D$6 = TransTable[Fund Name], ROW( TransTable[Fund Name]) - ROW( 'Transaction List'!$B$10) + 1), 'Fund Analysis'!C413)), IFERROR(IF( C413-1 = COUNTIF(TransTable[Fund Name], 'Fund Analysis'!$D$6), MAX( IF( TransTable[Fund Name] = 'Fund Analysis'!$D$6, TransTable[Date])), ""), ""))</f>
        <v/>
      </c>
      <c r="E414" s="11" t="str" cm="1">
        <f t="array" ref="E414">IFERROR(INDEX(TransTable[Transaction Type], SMALL( IF( 'Fund Analysis'!$D$6 = TransTable[Fund Name], ROW( TransTable[Fund Name]) - ROW( 'Transaction List'!$B$10) + 1), C413)), IFERROR(IF( C413-1 = COUNTIF(TransTable[Fund Name], 'Fund Analysis'!$D$6), "Current Value", ""), ""))</f>
        <v/>
      </c>
      <c r="F414" s="12" t="str" cm="1">
        <f t="array" ref="F414">IFERROR(IF(E414 = "Valuation", 0, INDEX(TransTable[Amount], SMALL( IF( 'Fund Analysis'!$D$6 = TransTable[Fund Name], ROW( TransTable[Fund Name]) - ROW( 'Transaction List'!$B$10) + 1), C413))), IFERROR(IF( C413-1 = COUNTIF(TransTable[Fund Name], 'Fund Analysis'!$D$6), VLOOKUP( $D$6, InvestTable[], MATCH( "Expected Valuation", InvestTable[#Headers], 0), FALSE), ""), ""))</f>
        <v/>
      </c>
      <c r="G414" s="13" t="str">
        <f>IFERROR(IF(C413-1 = COUNTIF(TransTable[Fund Name], 'Fund Analysis'!$D$6), XIRR($F$11:F414, $D$11:D414), ""), "")</f>
        <v/>
      </c>
      <c r="H414" s="13" t="str">
        <f>IFERROR(IF(C413-1 = COUNTIF(TransTable[Fund Name], 'Fund Analysis'!$D$6), MIRR($F$11:F414, 0, VLOOKUP($D$6, InvestTable[], 10, FALSE)), ""), "")</f>
        <v/>
      </c>
      <c r="I414" s="23" t="str">
        <f t="shared" si="14"/>
        <v/>
      </c>
    </row>
    <row r="415" spans="2:9" x14ac:dyDescent="0.2">
      <c r="B415" s="22"/>
      <c r="C415" s="20" t="str">
        <f t="shared" si="13"/>
        <v/>
      </c>
      <c r="D415" s="10" t="str" cm="1">
        <f t="array" ref="D415">IFERROR(INDEX(TransTable[Date], SMALL( IF( 'Fund Analysis'!$D$6 = TransTable[Fund Name], ROW( TransTable[Fund Name]) - ROW( 'Transaction List'!$B$10) + 1), 'Fund Analysis'!C414)), IFERROR(IF( C414-1 = COUNTIF(TransTable[Fund Name], 'Fund Analysis'!$D$6), MAX( IF( TransTable[Fund Name] = 'Fund Analysis'!$D$6, TransTable[Date])), ""), ""))</f>
        <v/>
      </c>
      <c r="E415" s="11" t="str" cm="1">
        <f t="array" ref="E415">IFERROR(INDEX(TransTable[Transaction Type], SMALL( IF( 'Fund Analysis'!$D$6 = TransTable[Fund Name], ROW( TransTable[Fund Name]) - ROW( 'Transaction List'!$B$10) + 1), C414)), IFERROR(IF( C414-1 = COUNTIF(TransTable[Fund Name], 'Fund Analysis'!$D$6), "Current Value", ""), ""))</f>
        <v/>
      </c>
      <c r="F415" s="12" t="str" cm="1">
        <f t="array" ref="F415">IFERROR(IF(E415 = "Valuation", 0, INDEX(TransTable[Amount], SMALL( IF( 'Fund Analysis'!$D$6 = TransTable[Fund Name], ROW( TransTable[Fund Name]) - ROW( 'Transaction List'!$B$10) + 1), C414))), IFERROR(IF( C414-1 = COUNTIF(TransTable[Fund Name], 'Fund Analysis'!$D$6), VLOOKUP( $D$6, InvestTable[], MATCH( "Expected Valuation", InvestTable[#Headers], 0), FALSE), ""), ""))</f>
        <v/>
      </c>
      <c r="G415" s="13" t="str">
        <f>IFERROR(IF(C414-1 = COUNTIF(TransTable[Fund Name], 'Fund Analysis'!$D$6), XIRR($F$11:F415, $D$11:D415), ""), "")</f>
        <v/>
      </c>
      <c r="H415" s="13" t="str">
        <f>IFERROR(IF(C414-1 = COUNTIF(TransTable[Fund Name], 'Fund Analysis'!$D$6), MIRR($F$11:F415, 0, VLOOKUP($D$6, InvestTable[], 10, FALSE)), ""), "")</f>
        <v/>
      </c>
      <c r="I415" s="23" t="str">
        <f t="shared" si="14"/>
        <v/>
      </c>
    </row>
    <row r="416" spans="2:9" x14ac:dyDescent="0.2">
      <c r="B416" s="22"/>
      <c r="C416" s="20" t="str">
        <f t="shared" ref="C416:C479" si="15">IFERROR(IF(D416 = "", "", C415 + 1), "")</f>
        <v/>
      </c>
      <c r="D416" s="10" t="str" cm="1">
        <f t="array" ref="D416">IFERROR(INDEX(TransTable[Date], SMALL( IF( 'Fund Analysis'!$D$6 = TransTable[Fund Name], ROW( TransTable[Fund Name]) - ROW( 'Transaction List'!$B$10) + 1), 'Fund Analysis'!C415)), IFERROR(IF( C415-1 = COUNTIF(TransTable[Fund Name], 'Fund Analysis'!$D$6), MAX( IF( TransTable[Fund Name] = 'Fund Analysis'!$D$6, TransTable[Date])), ""), ""))</f>
        <v/>
      </c>
      <c r="E416" s="11" t="str" cm="1">
        <f t="array" ref="E416">IFERROR(INDEX(TransTable[Transaction Type], SMALL( IF( 'Fund Analysis'!$D$6 = TransTable[Fund Name], ROW( TransTable[Fund Name]) - ROW( 'Transaction List'!$B$10) + 1), C415)), IFERROR(IF( C415-1 = COUNTIF(TransTable[Fund Name], 'Fund Analysis'!$D$6), "Current Value", ""), ""))</f>
        <v/>
      </c>
      <c r="F416" s="12" t="str" cm="1">
        <f t="array" ref="F416">IFERROR(IF(E416 = "Valuation", 0, INDEX(TransTable[Amount], SMALL( IF( 'Fund Analysis'!$D$6 = TransTable[Fund Name], ROW( TransTable[Fund Name]) - ROW( 'Transaction List'!$B$10) + 1), C415))), IFERROR(IF( C415-1 = COUNTIF(TransTable[Fund Name], 'Fund Analysis'!$D$6), VLOOKUP( $D$6, InvestTable[], MATCH( "Expected Valuation", InvestTable[#Headers], 0), FALSE), ""), ""))</f>
        <v/>
      </c>
      <c r="G416" s="13" t="str">
        <f>IFERROR(IF(C415-1 = COUNTIF(TransTable[Fund Name], 'Fund Analysis'!$D$6), XIRR($F$11:F416, $D$11:D416), ""), "")</f>
        <v/>
      </c>
      <c r="H416" s="13" t="str">
        <f>IFERROR(IF(C415-1 = COUNTIF(TransTable[Fund Name], 'Fund Analysis'!$D$6), MIRR($F$11:F416, 0, VLOOKUP($D$6, InvestTable[], 10, FALSE)), ""), "")</f>
        <v/>
      </c>
      <c r="I416" s="23" t="str">
        <f t="shared" si="14"/>
        <v/>
      </c>
    </row>
    <row r="417" spans="2:9" x14ac:dyDescent="0.2">
      <c r="B417" s="22"/>
      <c r="C417" s="20" t="str">
        <f t="shared" si="15"/>
        <v/>
      </c>
      <c r="D417" s="10" t="str" cm="1">
        <f t="array" ref="D417">IFERROR(INDEX(TransTable[Date], SMALL( IF( 'Fund Analysis'!$D$6 = TransTable[Fund Name], ROW( TransTable[Fund Name]) - ROW( 'Transaction List'!$B$10) + 1), 'Fund Analysis'!C416)), IFERROR(IF( C416-1 = COUNTIF(TransTable[Fund Name], 'Fund Analysis'!$D$6), MAX( IF( TransTable[Fund Name] = 'Fund Analysis'!$D$6, TransTable[Date])), ""), ""))</f>
        <v/>
      </c>
      <c r="E417" s="11" t="str" cm="1">
        <f t="array" ref="E417">IFERROR(INDEX(TransTable[Transaction Type], SMALL( IF( 'Fund Analysis'!$D$6 = TransTable[Fund Name], ROW( TransTable[Fund Name]) - ROW( 'Transaction List'!$B$10) + 1), C416)), IFERROR(IF( C416-1 = COUNTIF(TransTable[Fund Name], 'Fund Analysis'!$D$6), "Current Value", ""), ""))</f>
        <v/>
      </c>
      <c r="F417" s="12" t="str" cm="1">
        <f t="array" ref="F417">IFERROR(IF(E417 = "Valuation", 0, INDEX(TransTable[Amount], SMALL( IF( 'Fund Analysis'!$D$6 = TransTable[Fund Name], ROW( TransTable[Fund Name]) - ROW( 'Transaction List'!$B$10) + 1), C416))), IFERROR(IF( C416-1 = COUNTIF(TransTable[Fund Name], 'Fund Analysis'!$D$6), VLOOKUP( $D$6, InvestTable[], MATCH( "Expected Valuation", InvestTable[#Headers], 0), FALSE), ""), ""))</f>
        <v/>
      </c>
      <c r="G417" s="13" t="str">
        <f>IFERROR(IF(C416-1 = COUNTIF(TransTable[Fund Name], 'Fund Analysis'!$D$6), XIRR($F$11:F417, $D$11:D417), ""), "")</f>
        <v/>
      </c>
      <c r="H417" s="13" t="str">
        <f>IFERROR(IF(C416-1 = COUNTIF(TransTable[Fund Name], 'Fund Analysis'!$D$6), MIRR($F$11:F417, 0, VLOOKUP($D$6, InvestTable[], 10, FALSE)), ""), "")</f>
        <v/>
      </c>
      <c r="I417" s="23" t="str">
        <f t="shared" si="14"/>
        <v/>
      </c>
    </row>
    <row r="418" spans="2:9" x14ac:dyDescent="0.2">
      <c r="B418" s="22"/>
      <c r="C418" s="20" t="str">
        <f t="shared" si="15"/>
        <v/>
      </c>
      <c r="D418" s="10" t="str" cm="1">
        <f t="array" ref="D418">IFERROR(INDEX(TransTable[Date], SMALL( IF( 'Fund Analysis'!$D$6 = TransTable[Fund Name], ROW( TransTable[Fund Name]) - ROW( 'Transaction List'!$B$10) + 1), 'Fund Analysis'!C417)), IFERROR(IF( C417-1 = COUNTIF(TransTable[Fund Name], 'Fund Analysis'!$D$6), MAX( IF( TransTable[Fund Name] = 'Fund Analysis'!$D$6, TransTable[Date])), ""), ""))</f>
        <v/>
      </c>
      <c r="E418" s="11" t="str" cm="1">
        <f t="array" ref="E418">IFERROR(INDEX(TransTable[Transaction Type], SMALL( IF( 'Fund Analysis'!$D$6 = TransTable[Fund Name], ROW( TransTable[Fund Name]) - ROW( 'Transaction List'!$B$10) + 1), C417)), IFERROR(IF( C417-1 = COUNTIF(TransTable[Fund Name], 'Fund Analysis'!$D$6), "Current Value", ""), ""))</f>
        <v/>
      </c>
      <c r="F418" s="12" t="str" cm="1">
        <f t="array" ref="F418">IFERROR(IF(E418 = "Valuation", 0, INDEX(TransTable[Amount], SMALL( IF( 'Fund Analysis'!$D$6 = TransTable[Fund Name], ROW( TransTable[Fund Name]) - ROW( 'Transaction List'!$B$10) + 1), C417))), IFERROR(IF( C417-1 = COUNTIF(TransTable[Fund Name], 'Fund Analysis'!$D$6), VLOOKUP( $D$6, InvestTable[], MATCH( "Expected Valuation", InvestTable[#Headers], 0), FALSE), ""), ""))</f>
        <v/>
      </c>
      <c r="G418" s="13" t="str">
        <f>IFERROR(IF(C417-1 = COUNTIF(TransTable[Fund Name], 'Fund Analysis'!$D$6), XIRR($F$11:F418, $D$11:D418), ""), "")</f>
        <v/>
      </c>
      <c r="H418" s="13" t="str">
        <f>IFERROR(IF(C417-1 = COUNTIF(TransTable[Fund Name], 'Fund Analysis'!$D$6), MIRR($F$11:F418, 0, VLOOKUP($D$6, InvestTable[], 10, FALSE)), ""), "")</f>
        <v/>
      </c>
      <c r="I418" s="23" t="str">
        <f t="shared" si="14"/>
        <v/>
      </c>
    </row>
    <row r="419" spans="2:9" x14ac:dyDescent="0.2">
      <c r="B419" s="22"/>
      <c r="C419" s="20" t="str">
        <f t="shared" si="15"/>
        <v/>
      </c>
      <c r="D419" s="10" t="str" cm="1">
        <f t="array" ref="D419">IFERROR(INDEX(TransTable[Date], SMALL( IF( 'Fund Analysis'!$D$6 = TransTable[Fund Name], ROW( TransTable[Fund Name]) - ROW( 'Transaction List'!$B$10) + 1), 'Fund Analysis'!C418)), IFERROR(IF( C418-1 = COUNTIF(TransTable[Fund Name], 'Fund Analysis'!$D$6), MAX( IF( TransTable[Fund Name] = 'Fund Analysis'!$D$6, TransTable[Date])), ""), ""))</f>
        <v/>
      </c>
      <c r="E419" s="11" t="str" cm="1">
        <f t="array" ref="E419">IFERROR(INDEX(TransTable[Transaction Type], SMALL( IF( 'Fund Analysis'!$D$6 = TransTable[Fund Name], ROW( TransTable[Fund Name]) - ROW( 'Transaction List'!$B$10) + 1), C418)), IFERROR(IF( C418-1 = COUNTIF(TransTable[Fund Name], 'Fund Analysis'!$D$6), "Current Value", ""), ""))</f>
        <v/>
      </c>
      <c r="F419" s="12" t="str" cm="1">
        <f t="array" ref="F419">IFERROR(IF(E419 = "Valuation", 0, INDEX(TransTable[Amount], SMALL( IF( 'Fund Analysis'!$D$6 = TransTable[Fund Name], ROW( TransTable[Fund Name]) - ROW( 'Transaction List'!$B$10) + 1), C418))), IFERROR(IF( C418-1 = COUNTIF(TransTable[Fund Name], 'Fund Analysis'!$D$6), VLOOKUP( $D$6, InvestTable[], MATCH( "Expected Valuation", InvestTable[#Headers], 0), FALSE), ""), ""))</f>
        <v/>
      </c>
      <c r="G419" s="13" t="str">
        <f>IFERROR(IF(C418-1 = COUNTIF(TransTable[Fund Name], 'Fund Analysis'!$D$6), XIRR($F$11:F419, $D$11:D419), ""), "")</f>
        <v/>
      </c>
      <c r="H419" s="13" t="str">
        <f>IFERROR(IF(C418-1 = COUNTIF(TransTable[Fund Name], 'Fund Analysis'!$D$6), MIRR($F$11:F419, 0, VLOOKUP($D$6, InvestTable[], 10, FALSE)), ""), "")</f>
        <v/>
      </c>
      <c r="I419" s="23" t="str">
        <f t="shared" si="14"/>
        <v/>
      </c>
    </row>
    <row r="420" spans="2:9" x14ac:dyDescent="0.2">
      <c r="B420" s="22"/>
      <c r="C420" s="20" t="str">
        <f t="shared" si="15"/>
        <v/>
      </c>
      <c r="D420" s="10" t="str" cm="1">
        <f t="array" ref="D420">IFERROR(INDEX(TransTable[Date], SMALL( IF( 'Fund Analysis'!$D$6 = TransTable[Fund Name], ROW( TransTable[Fund Name]) - ROW( 'Transaction List'!$B$10) + 1), 'Fund Analysis'!C419)), IFERROR(IF( C419-1 = COUNTIF(TransTable[Fund Name], 'Fund Analysis'!$D$6), MAX( IF( TransTable[Fund Name] = 'Fund Analysis'!$D$6, TransTable[Date])), ""), ""))</f>
        <v/>
      </c>
      <c r="E420" s="11" t="str" cm="1">
        <f t="array" ref="E420">IFERROR(INDEX(TransTable[Transaction Type], SMALL( IF( 'Fund Analysis'!$D$6 = TransTable[Fund Name], ROW( TransTable[Fund Name]) - ROW( 'Transaction List'!$B$10) + 1), C419)), IFERROR(IF( C419-1 = COUNTIF(TransTable[Fund Name], 'Fund Analysis'!$D$6), "Current Value", ""), ""))</f>
        <v/>
      </c>
      <c r="F420" s="12" t="str" cm="1">
        <f t="array" ref="F420">IFERROR(IF(E420 = "Valuation", 0, INDEX(TransTable[Amount], SMALL( IF( 'Fund Analysis'!$D$6 = TransTable[Fund Name], ROW( TransTable[Fund Name]) - ROW( 'Transaction List'!$B$10) + 1), C419))), IFERROR(IF( C419-1 = COUNTIF(TransTable[Fund Name], 'Fund Analysis'!$D$6), VLOOKUP( $D$6, InvestTable[], MATCH( "Expected Valuation", InvestTable[#Headers], 0), FALSE), ""), ""))</f>
        <v/>
      </c>
      <c r="G420" s="13" t="str">
        <f>IFERROR(IF(C419-1 = COUNTIF(TransTable[Fund Name], 'Fund Analysis'!$D$6), XIRR($F$11:F420, $D$11:D420), ""), "")</f>
        <v/>
      </c>
      <c r="H420" s="13" t="str">
        <f>IFERROR(IF(C419-1 = COUNTIF(TransTable[Fund Name], 'Fund Analysis'!$D$6), MIRR($F$11:F420, 0, VLOOKUP($D$6, InvestTable[], 10, FALSE)), ""), "")</f>
        <v/>
      </c>
      <c r="I420" s="23" t="str">
        <f t="shared" si="14"/>
        <v/>
      </c>
    </row>
    <row r="421" spans="2:9" x14ac:dyDescent="0.2">
      <c r="B421" s="22"/>
      <c r="C421" s="20" t="str">
        <f t="shared" si="15"/>
        <v/>
      </c>
      <c r="D421" s="10" t="str" cm="1">
        <f t="array" ref="D421">IFERROR(INDEX(TransTable[Date], SMALL( IF( 'Fund Analysis'!$D$6 = TransTable[Fund Name], ROW( TransTable[Fund Name]) - ROW( 'Transaction List'!$B$10) + 1), 'Fund Analysis'!C420)), IFERROR(IF( C420-1 = COUNTIF(TransTable[Fund Name], 'Fund Analysis'!$D$6), MAX( IF( TransTable[Fund Name] = 'Fund Analysis'!$D$6, TransTable[Date])), ""), ""))</f>
        <v/>
      </c>
      <c r="E421" s="11" t="str" cm="1">
        <f t="array" ref="E421">IFERROR(INDEX(TransTable[Transaction Type], SMALL( IF( 'Fund Analysis'!$D$6 = TransTable[Fund Name], ROW( TransTable[Fund Name]) - ROW( 'Transaction List'!$B$10) + 1), C420)), IFERROR(IF( C420-1 = COUNTIF(TransTable[Fund Name], 'Fund Analysis'!$D$6), "Current Value", ""), ""))</f>
        <v/>
      </c>
      <c r="F421" s="12" t="str" cm="1">
        <f t="array" ref="F421">IFERROR(IF(E421 = "Valuation", 0, INDEX(TransTable[Amount], SMALL( IF( 'Fund Analysis'!$D$6 = TransTable[Fund Name], ROW( TransTable[Fund Name]) - ROW( 'Transaction List'!$B$10) + 1), C420))), IFERROR(IF( C420-1 = COUNTIF(TransTable[Fund Name], 'Fund Analysis'!$D$6), VLOOKUP( $D$6, InvestTable[], MATCH( "Expected Valuation", InvestTable[#Headers], 0), FALSE), ""), ""))</f>
        <v/>
      </c>
      <c r="G421" s="13" t="str">
        <f>IFERROR(IF(C420-1 = COUNTIF(TransTable[Fund Name], 'Fund Analysis'!$D$6), XIRR($F$11:F421, $D$11:D421), ""), "")</f>
        <v/>
      </c>
      <c r="H421" s="13" t="str">
        <f>IFERROR(IF(C420-1 = COUNTIF(TransTable[Fund Name], 'Fund Analysis'!$D$6), MIRR($F$11:F421, 0, VLOOKUP($D$6, InvestTable[], 10, FALSE)), ""), "")</f>
        <v/>
      </c>
      <c r="I421" s="23" t="str">
        <f t="shared" si="14"/>
        <v/>
      </c>
    </row>
    <row r="422" spans="2:9" x14ac:dyDescent="0.2">
      <c r="B422" s="22"/>
      <c r="C422" s="20" t="str">
        <f t="shared" si="15"/>
        <v/>
      </c>
      <c r="D422" s="10" t="str" cm="1">
        <f t="array" ref="D422">IFERROR(INDEX(TransTable[Date], SMALL( IF( 'Fund Analysis'!$D$6 = TransTable[Fund Name], ROW( TransTable[Fund Name]) - ROW( 'Transaction List'!$B$10) + 1), 'Fund Analysis'!C421)), IFERROR(IF( C421-1 = COUNTIF(TransTable[Fund Name], 'Fund Analysis'!$D$6), MAX( IF( TransTable[Fund Name] = 'Fund Analysis'!$D$6, TransTable[Date])), ""), ""))</f>
        <v/>
      </c>
      <c r="E422" s="11" t="str" cm="1">
        <f t="array" ref="E422">IFERROR(INDEX(TransTable[Transaction Type], SMALL( IF( 'Fund Analysis'!$D$6 = TransTable[Fund Name], ROW( TransTable[Fund Name]) - ROW( 'Transaction List'!$B$10) + 1), C421)), IFERROR(IF( C421-1 = COUNTIF(TransTable[Fund Name], 'Fund Analysis'!$D$6), "Current Value", ""), ""))</f>
        <v/>
      </c>
      <c r="F422" s="12" t="str" cm="1">
        <f t="array" ref="F422">IFERROR(IF(E422 = "Valuation", 0, INDEX(TransTable[Amount], SMALL( IF( 'Fund Analysis'!$D$6 = TransTable[Fund Name], ROW( TransTable[Fund Name]) - ROW( 'Transaction List'!$B$10) + 1), C421))), IFERROR(IF( C421-1 = COUNTIF(TransTable[Fund Name], 'Fund Analysis'!$D$6), VLOOKUP( $D$6, InvestTable[], MATCH( "Expected Valuation", InvestTable[#Headers], 0), FALSE), ""), ""))</f>
        <v/>
      </c>
      <c r="G422" s="13" t="str">
        <f>IFERROR(IF(C421-1 = COUNTIF(TransTable[Fund Name], 'Fund Analysis'!$D$6), XIRR($F$11:F422, $D$11:D422), ""), "")</f>
        <v/>
      </c>
      <c r="H422" s="13" t="str">
        <f>IFERROR(IF(C421-1 = COUNTIF(TransTable[Fund Name], 'Fund Analysis'!$D$6), MIRR($F$11:F422, 0, VLOOKUP($D$6, InvestTable[], 10, FALSE)), ""), "")</f>
        <v/>
      </c>
      <c r="I422" s="23" t="str">
        <f t="shared" si="14"/>
        <v/>
      </c>
    </row>
    <row r="423" spans="2:9" x14ac:dyDescent="0.2">
      <c r="B423" s="22"/>
      <c r="C423" s="20" t="str">
        <f t="shared" si="15"/>
        <v/>
      </c>
      <c r="D423" s="10" t="str" cm="1">
        <f t="array" ref="D423">IFERROR(INDEX(TransTable[Date], SMALL( IF( 'Fund Analysis'!$D$6 = TransTable[Fund Name], ROW( TransTable[Fund Name]) - ROW( 'Transaction List'!$B$10) + 1), 'Fund Analysis'!C422)), IFERROR(IF( C422-1 = COUNTIF(TransTable[Fund Name], 'Fund Analysis'!$D$6), MAX( IF( TransTable[Fund Name] = 'Fund Analysis'!$D$6, TransTable[Date])), ""), ""))</f>
        <v/>
      </c>
      <c r="E423" s="11" t="str" cm="1">
        <f t="array" ref="E423">IFERROR(INDEX(TransTable[Transaction Type], SMALL( IF( 'Fund Analysis'!$D$6 = TransTable[Fund Name], ROW( TransTable[Fund Name]) - ROW( 'Transaction List'!$B$10) + 1), C422)), IFERROR(IF( C422-1 = COUNTIF(TransTable[Fund Name], 'Fund Analysis'!$D$6), "Current Value", ""), ""))</f>
        <v/>
      </c>
      <c r="F423" s="12" t="str" cm="1">
        <f t="array" ref="F423">IFERROR(IF(E423 = "Valuation", 0, INDEX(TransTable[Amount], SMALL( IF( 'Fund Analysis'!$D$6 = TransTable[Fund Name], ROW( TransTable[Fund Name]) - ROW( 'Transaction List'!$B$10) + 1), C422))), IFERROR(IF( C422-1 = COUNTIF(TransTable[Fund Name], 'Fund Analysis'!$D$6), VLOOKUP( $D$6, InvestTable[], MATCH( "Expected Valuation", InvestTable[#Headers], 0), FALSE), ""), ""))</f>
        <v/>
      </c>
      <c r="G423" s="13" t="str">
        <f>IFERROR(IF(C422-1 = COUNTIF(TransTable[Fund Name], 'Fund Analysis'!$D$6), XIRR($F$11:F423, $D$11:D423), ""), "")</f>
        <v/>
      </c>
      <c r="H423" s="13" t="str">
        <f>IFERROR(IF(C422-1 = COUNTIF(TransTable[Fund Name], 'Fund Analysis'!$D$6), MIRR($F$11:F423, 0, VLOOKUP($D$6, InvestTable[], 10, FALSE)), ""), "")</f>
        <v/>
      </c>
      <c r="I423" s="23" t="str">
        <f t="shared" si="14"/>
        <v/>
      </c>
    </row>
    <row r="424" spans="2:9" x14ac:dyDescent="0.2">
      <c r="B424" s="22"/>
      <c r="C424" s="20" t="str">
        <f t="shared" si="15"/>
        <v/>
      </c>
      <c r="D424" s="10" t="str" cm="1">
        <f t="array" ref="D424">IFERROR(INDEX(TransTable[Date], SMALL( IF( 'Fund Analysis'!$D$6 = TransTable[Fund Name], ROW( TransTable[Fund Name]) - ROW( 'Transaction List'!$B$10) + 1), 'Fund Analysis'!C423)), IFERROR(IF( C423-1 = COUNTIF(TransTable[Fund Name], 'Fund Analysis'!$D$6), MAX( IF( TransTable[Fund Name] = 'Fund Analysis'!$D$6, TransTable[Date])), ""), ""))</f>
        <v/>
      </c>
      <c r="E424" s="11" t="str" cm="1">
        <f t="array" ref="E424">IFERROR(INDEX(TransTable[Transaction Type], SMALL( IF( 'Fund Analysis'!$D$6 = TransTable[Fund Name], ROW( TransTable[Fund Name]) - ROW( 'Transaction List'!$B$10) + 1), C423)), IFERROR(IF( C423-1 = COUNTIF(TransTable[Fund Name], 'Fund Analysis'!$D$6), "Current Value", ""), ""))</f>
        <v/>
      </c>
      <c r="F424" s="12" t="str" cm="1">
        <f t="array" ref="F424">IFERROR(IF(E424 = "Valuation", 0, INDEX(TransTable[Amount], SMALL( IF( 'Fund Analysis'!$D$6 = TransTable[Fund Name], ROW( TransTable[Fund Name]) - ROW( 'Transaction List'!$B$10) + 1), C423))), IFERROR(IF( C423-1 = COUNTIF(TransTable[Fund Name], 'Fund Analysis'!$D$6), VLOOKUP( $D$6, InvestTable[], MATCH( "Expected Valuation", InvestTable[#Headers], 0), FALSE), ""), ""))</f>
        <v/>
      </c>
      <c r="G424" s="13" t="str">
        <f>IFERROR(IF(C423-1 = COUNTIF(TransTable[Fund Name], 'Fund Analysis'!$D$6), XIRR($F$11:F424, $D$11:D424), ""), "")</f>
        <v/>
      </c>
      <c r="H424" s="13" t="str">
        <f>IFERROR(IF(C423-1 = COUNTIF(TransTable[Fund Name], 'Fund Analysis'!$D$6), MIRR($F$11:F424, 0, VLOOKUP($D$6, InvestTable[], 10, FALSE)), ""), "")</f>
        <v/>
      </c>
      <c r="I424" s="23" t="str">
        <f t="shared" si="14"/>
        <v/>
      </c>
    </row>
    <row r="425" spans="2:9" x14ac:dyDescent="0.2">
      <c r="B425" s="22"/>
      <c r="C425" s="20" t="str">
        <f t="shared" si="15"/>
        <v/>
      </c>
      <c r="D425" s="10" t="str" cm="1">
        <f t="array" ref="D425">IFERROR(INDEX(TransTable[Date], SMALL( IF( 'Fund Analysis'!$D$6 = TransTable[Fund Name], ROW( TransTable[Fund Name]) - ROW( 'Transaction List'!$B$10) + 1), 'Fund Analysis'!C424)), IFERROR(IF( C424-1 = COUNTIF(TransTable[Fund Name], 'Fund Analysis'!$D$6), MAX( IF( TransTable[Fund Name] = 'Fund Analysis'!$D$6, TransTable[Date])), ""), ""))</f>
        <v/>
      </c>
      <c r="E425" s="11" t="str" cm="1">
        <f t="array" ref="E425">IFERROR(INDEX(TransTable[Transaction Type], SMALL( IF( 'Fund Analysis'!$D$6 = TransTable[Fund Name], ROW( TransTable[Fund Name]) - ROW( 'Transaction List'!$B$10) + 1), C424)), IFERROR(IF( C424-1 = COUNTIF(TransTable[Fund Name], 'Fund Analysis'!$D$6), "Current Value", ""), ""))</f>
        <v/>
      </c>
      <c r="F425" s="12" t="str" cm="1">
        <f t="array" ref="F425">IFERROR(IF(E425 = "Valuation", 0, INDEX(TransTable[Amount], SMALL( IF( 'Fund Analysis'!$D$6 = TransTable[Fund Name], ROW( TransTable[Fund Name]) - ROW( 'Transaction List'!$B$10) + 1), C424))), IFERROR(IF( C424-1 = COUNTIF(TransTable[Fund Name], 'Fund Analysis'!$D$6), VLOOKUP( $D$6, InvestTable[], MATCH( "Expected Valuation", InvestTable[#Headers], 0), FALSE), ""), ""))</f>
        <v/>
      </c>
      <c r="G425" s="13" t="str">
        <f>IFERROR(IF(C424-1 = COUNTIF(TransTable[Fund Name], 'Fund Analysis'!$D$6), XIRR($F$11:F425, $D$11:D425), ""), "")</f>
        <v/>
      </c>
      <c r="H425" s="13" t="str">
        <f>IFERROR(IF(C424-1 = COUNTIF(TransTable[Fund Name], 'Fund Analysis'!$D$6), MIRR($F$11:F425, 0, VLOOKUP($D$6, InvestTable[], 10, FALSE)), ""), "")</f>
        <v/>
      </c>
      <c r="I425" s="23" t="str">
        <f t="shared" si="14"/>
        <v/>
      </c>
    </row>
    <row r="426" spans="2:9" x14ac:dyDescent="0.2">
      <c r="B426" s="22"/>
      <c r="C426" s="20" t="str">
        <f t="shared" si="15"/>
        <v/>
      </c>
      <c r="D426" s="10" t="str" cm="1">
        <f t="array" ref="D426">IFERROR(INDEX(TransTable[Date], SMALL( IF( 'Fund Analysis'!$D$6 = TransTable[Fund Name], ROW( TransTable[Fund Name]) - ROW( 'Transaction List'!$B$10) + 1), 'Fund Analysis'!C425)), IFERROR(IF( C425-1 = COUNTIF(TransTable[Fund Name], 'Fund Analysis'!$D$6), MAX( IF( TransTable[Fund Name] = 'Fund Analysis'!$D$6, TransTable[Date])), ""), ""))</f>
        <v/>
      </c>
      <c r="E426" s="11" t="str" cm="1">
        <f t="array" ref="E426">IFERROR(INDEX(TransTable[Transaction Type], SMALL( IF( 'Fund Analysis'!$D$6 = TransTable[Fund Name], ROW( TransTable[Fund Name]) - ROW( 'Transaction List'!$B$10) + 1), C425)), IFERROR(IF( C425-1 = COUNTIF(TransTable[Fund Name], 'Fund Analysis'!$D$6), "Current Value", ""), ""))</f>
        <v/>
      </c>
      <c r="F426" s="12" t="str" cm="1">
        <f t="array" ref="F426">IFERROR(IF(E426 = "Valuation", 0, INDEX(TransTable[Amount], SMALL( IF( 'Fund Analysis'!$D$6 = TransTable[Fund Name], ROW( TransTable[Fund Name]) - ROW( 'Transaction List'!$B$10) + 1), C425))), IFERROR(IF( C425-1 = COUNTIF(TransTable[Fund Name], 'Fund Analysis'!$D$6), VLOOKUP( $D$6, InvestTable[], MATCH( "Expected Valuation", InvestTable[#Headers], 0), FALSE), ""), ""))</f>
        <v/>
      </c>
      <c r="G426" s="13" t="str">
        <f>IFERROR(IF(C425-1 = COUNTIF(TransTable[Fund Name], 'Fund Analysis'!$D$6), XIRR($F$11:F426, $D$11:D426), ""), "")</f>
        <v/>
      </c>
      <c r="H426" s="13" t="str">
        <f>IFERROR(IF(C425-1 = COUNTIF(TransTable[Fund Name], 'Fund Analysis'!$D$6), MIRR($F$11:F426, 0, VLOOKUP($D$6, InvestTable[], 10, FALSE)), ""), "")</f>
        <v/>
      </c>
      <c r="I426" s="23" t="str">
        <f t="shared" si="14"/>
        <v/>
      </c>
    </row>
    <row r="427" spans="2:9" x14ac:dyDescent="0.2">
      <c r="B427" s="22"/>
      <c r="C427" s="20" t="str">
        <f t="shared" si="15"/>
        <v/>
      </c>
      <c r="D427" s="10" t="str" cm="1">
        <f t="array" ref="D427">IFERROR(INDEX(TransTable[Date], SMALL( IF( 'Fund Analysis'!$D$6 = TransTable[Fund Name], ROW( TransTable[Fund Name]) - ROW( 'Transaction List'!$B$10) + 1), 'Fund Analysis'!C426)), IFERROR(IF( C426-1 = COUNTIF(TransTable[Fund Name], 'Fund Analysis'!$D$6), MAX( IF( TransTable[Fund Name] = 'Fund Analysis'!$D$6, TransTable[Date])), ""), ""))</f>
        <v/>
      </c>
      <c r="E427" s="11" t="str" cm="1">
        <f t="array" ref="E427">IFERROR(INDEX(TransTable[Transaction Type], SMALL( IF( 'Fund Analysis'!$D$6 = TransTable[Fund Name], ROW( TransTable[Fund Name]) - ROW( 'Transaction List'!$B$10) + 1), C426)), IFERROR(IF( C426-1 = COUNTIF(TransTable[Fund Name], 'Fund Analysis'!$D$6), "Current Value", ""), ""))</f>
        <v/>
      </c>
      <c r="F427" s="12" t="str" cm="1">
        <f t="array" ref="F427">IFERROR(IF(E427 = "Valuation", 0, INDEX(TransTable[Amount], SMALL( IF( 'Fund Analysis'!$D$6 = TransTable[Fund Name], ROW( TransTable[Fund Name]) - ROW( 'Transaction List'!$B$10) + 1), C426))), IFERROR(IF( C426-1 = COUNTIF(TransTable[Fund Name], 'Fund Analysis'!$D$6), VLOOKUP( $D$6, InvestTable[], MATCH( "Expected Valuation", InvestTable[#Headers], 0), FALSE), ""), ""))</f>
        <v/>
      </c>
      <c r="G427" s="13" t="str">
        <f>IFERROR(IF(C426-1 = COUNTIF(TransTable[Fund Name], 'Fund Analysis'!$D$6), XIRR($F$11:F427, $D$11:D427), ""), "")</f>
        <v/>
      </c>
      <c r="H427" s="13" t="str">
        <f>IFERROR(IF(C426-1 = COUNTIF(TransTable[Fund Name], 'Fund Analysis'!$D$6), MIRR($F$11:F427, 0, VLOOKUP($D$6, InvestTable[], 10, FALSE)), ""), "")</f>
        <v/>
      </c>
      <c r="I427" s="23" t="str">
        <f t="shared" si="14"/>
        <v/>
      </c>
    </row>
    <row r="428" spans="2:9" x14ac:dyDescent="0.2">
      <c r="B428" s="22"/>
      <c r="C428" s="20" t="str">
        <f t="shared" si="15"/>
        <v/>
      </c>
      <c r="D428" s="10" t="str" cm="1">
        <f t="array" ref="D428">IFERROR(INDEX(TransTable[Date], SMALL( IF( 'Fund Analysis'!$D$6 = TransTable[Fund Name], ROW( TransTable[Fund Name]) - ROW( 'Transaction List'!$B$10) + 1), 'Fund Analysis'!C427)), IFERROR(IF( C427-1 = COUNTIF(TransTable[Fund Name], 'Fund Analysis'!$D$6), MAX( IF( TransTable[Fund Name] = 'Fund Analysis'!$D$6, TransTable[Date])), ""), ""))</f>
        <v/>
      </c>
      <c r="E428" s="11" t="str" cm="1">
        <f t="array" ref="E428">IFERROR(INDEX(TransTable[Transaction Type], SMALL( IF( 'Fund Analysis'!$D$6 = TransTable[Fund Name], ROW( TransTable[Fund Name]) - ROW( 'Transaction List'!$B$10) + 1), C427)), IFERROR(IF( C427-1 = COUNTIF(TransTable[Fund Name], 'Fund Analysis'!$D$6), "Current Value", ""), ""))</f>
        <v/>
      </c>
      <c r="F428" s="12" t="str" cm="1">
        <f t="array" ref="F428">IFERROR(IF(E428 = "Valuation", 0, INDEX(TransTable[Amount], SMALL( IF( 'Fund Analysis'!$D$6 = TransTable[Fund Name], ROW( TransTable[Fund Name]) - ROW( 'Transaction List'!$B$10) + 1), C427))), IFERROR(IF( C427-1 = COUNTIF(TransTable[Fund Name], 'Fund Analysis'!$D$6), VLOOKUP( $D$6, InvestTable[], MATCH( "Expected Valuation", InvestTable[#Headers], 0), FALSE), ""), ""))</f>
        <v/>
      </c>
      <c r="G428" s="13" t="str">
        <f>IFERROR(IF(C427-1 = COUNTIF(TransTable[Fund Name], 'Fund Analysis'!$D$6), XIRR($F$11:F428, $D$11:D428), ""), "")</f>
        <v/>
      </c>
      <c r="H428" s="13" t="str">
        <f>IFERROR(IF(C427-1 = COUNTIF(TransTable[Fund Name], 'Fund Analysis'!$D$6), MIRR($F$11:F428, 0, VLOOKUP($D$6, InvestTable[], 10, FALSE)), ""), "")</f>
        <v/>
      </c>
      <c r="I428" s="23" t="str">
        <f t="shared" si="14"/>
        <v/>
      </c>
    </row>
    <row r="429" spans="2:9" x14ac:dyDescent="0.2">
      <c r="B429" s="22"/>
      <c r="C429" s="20" t="str">
        <f t="shared" si="15"/>
        <v/>
      </c>
      <c r="D429" s="10" t="str" cm="1">
        <f t="array" ref="D429">IFERROR(INDEX(TransTable[Date], SMALL( IF( 'Fund Analysis'!$D$6 = TransTable[Fund Name], ROW( TransTable[Fund Name]) - ROW( 'Transaction List'!$B$10) + 1), 'Fund Analysis'!C428)), IFERROR(IF( C428-1 = COUNTIF(TransTable[Fund Name], 'Fund Analysis'!$D$6), MAX( IF( TransTable[Fund Name] = 'Fund Analysis'!$D$6, TransTable[Date])), ""), ""))</f>
        <v/>
      </c>
      <c r="E429" s="11" t="str" cm="1">
        <f t="array" ref="E429">IFERROR(INDEX(TransTable[Transaction Type], SMALL( IF( 'Fund Analysis'!$D$6 = TransTable[Fund Name], ROW( TransTable[Fund Name]) - ROW( 'Transaction List'!$B$10) + 1), C428)), IFERROR(IF( C428-1 = COUNTIF(TransTable[Fund Name], 'Fund Analysis'!$D$6), "Current Value", ""), ""))</f>
        <v/>
      </c>
      <c r="F429" s="12" t="str" cm="1">
        <f t="array" ref="F429">IFERROR(IF(E429 = "Valuation", 0, INDEX(TransTable[Amount], SMALL( IF( 'Fund Analysis'!$D$6 = TransTable[Fund Name], ROW( TransTable[Fund Name]) - ROW( 'Transaction List'!$B$10) + 1), C428))), IFERROR(IF( C428-1 = COUNTIF(TransTable[Fund Name], 'Fund Analysis'!$D$6), VLOOKUP( $D$6, InvestTable[], MATCH( "Expected Valuation", InvestTable[#Headers], 0), FALSE), ""), ""))</f>
        <v/>
      </c>
      <c r="G429" s="13" t="str">
        <f>IFERROR(IF(C428-1 = COUNTIF(TransTable[Fund Name], 'Fund Analysis'!$D$6), XIRR($F$11:F429, $D$11:D429), ""), "")</f>
        <v/>
      </c>
      <c r="H429" s="13" t="str">
        <f>IFERROR(IF(C428-1 = COUNTIF(TransTable[Fund Name], 'Fund Analysis'!$D$6), MIRR($F$11:F429, 0, VLOOKUP($D$6, InvestTable[], 10, FALSE)), ""), "")</f>
        <v/>
      </c>
      <c r="I429" s="23" t="str">
        <f t="shared" si="14"/>
        <v/>
      </c>
    </row>
    <row r="430" spans="2:9" x14ac:dyDescent="0.2">
      <c r="B430" s="22"/>
      <c r="C430" s="20" t="str">
        <f t="shared" si="15"/>
        <v/>
      </c>
      <c r="D430" s="10" t="str" cm="1">
        <f t="array" ref="D430">IFERROR(INDEX(TransTable[Date], SMALL( IF( 'Fund Analysis'!$D$6 = TransTable[Fund Name], ROW( TransTable[Fund Name]) - ROW( 'Transaction List'!$B$10) + 1), 'Fund Analysis'!C429)), IFERROR(IF( C429-1 = COUNTIF(TransTable[Fund Name], 'Fund Analysis'!$D$6), MAX( IF( TransTable[Fund Name] = 'Fund Analysis'!$D$6, TransTable[Date])), ""), ""))</f>
        <v/>
      </c>
      <c r="E430" s="11" t="str" cm="1">
        <f t="array" ref="E430">IFERROR(INDEX(TransTable[Transaction Type], SMALL( IF( 'Fund Analysis'!$D$6 = TransTable[Fund Name], ROW( TransTable[Fund Name]) - ROW( 'Transaction List'!$B$10) + 1), C429)), IFERROR(IF( C429-1 = COUNTIF(TransTable[Fund Name], 'Fund Analysis'!$D$6), "Current Value", ""), ""))</f>
        <v/>
      </c>
      <c r="F430" s="12" t="str" cm="1">
        <f t="array" ref="F430">IFERROR(IF(E430 = "Valuation", 0, INDEX(TransTable[Amount], SMALL( IF( 'Fund Analysis'!$D$6 = TransTable[Fund Name], ROW( TransTable[Fund Name]) - ROW( 'Transaction List'!$B$10) + 1), C429))), IFERROR(IF( C429-1 = COUNTIF(TransTable[Fund Name], 'Fund Analysis'!$D$6), VLOOKUP( $D$6, InvestTable[], MATCH( "Expected Valuation", InvestTable[#Headers], 0), FALSE), ""), ""))</f>
        <v/>
      </c>
      <c r="G430" s="13" t="str">
        <f>IFERROR(IF(C429-1 = COUNTIF(TransTable[Fund Name], 'Fund Analysis'!$D$6), XIRR($F$11:F430, $D$11:D430), ""), "")</f>
        <v/>
      </c>
      <c r="H430" s="13" t="str">
        <f>IFERROR(IF(C429-1 = COUNTIF(TransTable[Fund Name], 'Fund Analysis'!$D$6), MIRR($F$11:F430, 0, VLOOKUP($D$6, InvestTable[], 10, FALSE)), ""), "")</f>
        <v/>
      </c>
      <c r="I430" s="23" t="str">
        <f t="shared" si="14"/>
        <v/>
      </c>
    </row>
    <row r="431" spans="2:9" x14ac:dyDescent="0.2">
      <c r="B431" s="22"/>
      <c r="C431" s="20" t="str">
        <f t="shared" si="15"/>
        <v/>
      </c>
      <c r="D431" s="10" t="str" cm="1">
        <f t="array" ref="D431">IFERROR(INDEX(TransTable[Date], SMALL( IF( 'Fund Analysis'!$D$6 = TransTable[Fund Name], ROW( TransTable[Fund Name]) - ROW( 'Transaction List'!$B$10) + 1), 'Fund Analysis'!C430)), IFERROR(IF( C430-1 = COUNTIF(TransTable[Fund Name], 'Fund Analysis'!$D$6), MAX( IF( TransTable[Fund Name] = 'Fund Analysis'!$D$6, TransTable[Date])), ""), ""))</f>
        <v/>
      </c>
      <c r="E431" s="11" t="str" cm="1">
        <f t="array" ref="E431">IFERROR(INDEX(TransTable[Transaction Type], SMALL( IF( 'Fund Analysis'!$D$6 = TransTable[Fund Name], ROW( TransTable[Fund Name]) - ROW( 'Transaction List'!$B$10) + 1), C430)), IFERROR(IF( C430-1 = COUNTIF(TransTable[Fund Name], 'Fund Analysis'!$D$6), "Current Value", ""), ""))</f>
        <v/>
      </c>
      <c r="F431" s="12" t="str" cm="1">
        <f t="array" ref="F431">IFERROR(IF(E431 = "Valuation", 0, INDEX(TransTable[Amount], SMALL( IF( 'Fund Analysis'!$D$6 = TransTable[Fund Name], ROW( TransTable[Fund Name]) - ROW( 'Transaction List'!$B$10) + 1), C430))), IFERROR(IF( C430-1 = COUNTIF(TransTable[Fund Name], 'Fund Analysis'!$D$6), VLOOKUP( $D$6, InvestTable[], MATCH( "Expected Valuation", InvestTable[#Headers], 0), FALSE), ""), ""))</f>
        <v/>
      </c>
      <c r="G431" s="13" t="str">
        <f>IFERROR(IF(C430-1 = COUNTIF(TransTable[Fund Name], 'Fund Analysis'!$D$6), XIRR($F$11:F431, $D$11:D431), ""), "")</f>
        <v/>
      </c>
      <c r="H431" s="13" t="str">
        <f>IFERROR(IF(C430-1 = COUNTIF(TransTable[Fund Name], 'Fund Analysis'!$D$6), MIRR($F$11:F431, 0, VLOOKUP($D$6, InvestTable[], 10, FALSE)), ""), "")</f>
        <v/>
      </c>
      <c r="I431" s="23" t="str">
        <f t="shared" si="14"/>
        <v/>
      </c>
    </row>
    <row r="432" spans="2:9" x14ac:dyDescent="0.2">
      <c r="B432" s="22"/>
      <c r="C432" s="20" t="str">
        <f t="shared" si="15"/>
        <v/>
      </c>
      <c r="D432" s="10" t="str" cm="1">
        <f t="array" ref="D432">IFERROR(INDEX(TransTable[Date], SMALL( IF( 'Fund Analysis'!$D$6 = TransTable[Fund Name], ROW( TransTable[Fund Name]) - ROW( 'Transaction List'!$B$10) + 1), 'Fund Analysis'!C431)), IFERROR(IF( C431-1 = COUNTIF(TransTable[Fund Name], 'Fund Analysis'!$D$6), MAX( IF( TransTable[Fund Name] = 'Fund Analysis'!$D$6, TransTable[Date])), ""), ""))</f>
        <v/>
      </c>
      <c r="E432" s="11" t="str" cm="1">
        <f t="array" ref="E432">IFERROR(INDEX(TransTable[Transaction Type], SMALL( IF( 'Fund Analysis'!$D$6 = TransTable[Fund Name], ROW( TransTable[Fund Name]) - ROW( 'Transaction List'!$B$10) + 1), C431)), IFERROR(IF( C431-1 = COUNTIF(TransTable[Fund Name], 'Fund Analysis'!$D$6), "Current Value", ""), ""))</f>
        <v/>
      </c>
      <c r="F432" s="12" t="str" cm="1">
        <f t="array" ref="F432">IFERROR(IF(E432 = "Valuation", 0, INDEX(TransTable[Amount], SMALL( IF( 'Fund Analysis'!$D$6 = TransTable[Fund Name], ROW( TransTable[Fund Name]) - ROW( 'Transaction List'!$B$10) + 1), C431))), IFERROR(IF( C431-1 = COUNTIF(TransTable[Fund Name], 'Fund Analysis'!$D$6), VLOOKUP( $D$6, InvestTable[], MATCH( "Expected Valuation", InvestTable[#Headers], 0), FALSE), ""), ""))</f>
        <v/>
      </c>
      <c r="G432" s="13" t="str">
        <f>IFERROR(IF(C431-1 = COUNTIF(TransTable[Fund Name], 'Fund Analysis'!$D$6), XIRR($F$11:F432, $D$11:D432), ""), "")</f>
        <v/>
      </c>
      <c r="H432" s="13" t="str">
        <f>IFERROR(IF(C431-1 = COUNTIF(TransTable[Fund Name], 'Fund Analysis'!$D$6), MIRR($F$11:F432, 0, VLOOKUP($D$6, InvestTable[], 10, FALSE)), ""), "")</f>
        <v/>
      </c>
      <c r="I432" s="23" t="str">
        <f t="shared" si="14"/>
        <v/>
      </c>
    </row>
    <row r="433" spans="2:9" x14ac:dyDescent="0.2">
      <c r="B433" s="22"/>
      <c r="C433" s="20" t="str">
        <f t="shared" si="15"/>
        <v/>
      </c>
      <c r="D433" s="10" t="str" cm="1">
        <f t="array" ref="D433">IFERROR(INDEX(TransTable[Date], SMALL( IF( 'Fund Analysis'!$D$6 = TransTable[Fund Name], ROW( TransTable[Fund Name]) - ROW( 'Transaction List'!$B$10) + 1), 'Fund Analysis'!C432)), IFERROR(IF( C432-1 = COUNTIF(TransTable[Fund Name], 'Fund Analysis'!$D$6), MAX( IF( TransTable[Fund Name] = 'Fund Analysis'!$D$6, TransTable[Date])), ""), ""))</f>
        <v/>
      </c>
      <c r="E433" s="11" t="str" cm="1">
        <f t="array" ref="E433">IFERROR(INDEX(TransTable[Transaction Type], SMALL( IF( 'Fund Analysis'!$D$6 = TransTable[Fund Name], ROW( TransTable[Fund Name]) - ROW( 'Transaction List'!$B$10) + 1), C432)), IFERROR(IF( C432-1 = COUNTIF(TransTable[Fund Name], 'Fund Analysis'!$D$6), "Current Value", ""), ""))</f>
        <v/>
      </c>
      <c r="F433" s="12" t="str" cm="1">
        <f t="array" ref="F433">IFERROR(IF(E433 = "Valuation", 0, INDEX(TransTable[Amount], SMALL( IF( 'Fund Analysis'!$D$6 = TransTable[Fund Name], ROW( TransTable[Fund Name]) - ROW( 'Transaction List'!$B$10) + 1), C432))), IFERROR(IF( C432-1 = COUNTIF(TransTable[Fund Name], 'Fund Analysis'!$D$6), VLOOKUP( $D$6, InvestTable[], MATCH( "Expected Valuation", InvestTable[#Headers], 0), FALSE), ""), ""))</f>
        <v/>
      </c>
      <c r="G433" s="13" t="str">
        <f>IFERROR(IF(C432-1 = COUNTIF(TransTable[Fund Name], 'Fund Analysis'!$D$6), XIRR($F$11:F433, $D$11:D433), ""), "")</f>
        <v/>
      </c>
      <c r="H433" s="13" t="str">
        <f>IFERROR(IF(C432-1 = COUNTIF(TransTable[Fund Name], 'Fund Analysis'!$D$6), MIRR($F$11:F433, 0, VLOOKUP($D$6, InvestTable[], 10, FALSE)), ""), "")</f>
        <v/>
      </c>
      <c r="I433" s="23" t="str">
        <f t="shared" si="14"/>
        <v/>
      </c>
    </row>
    <row r="434" spans="2:9" x14ac:dyDescent="0.2">
      <c r="B434" s="22"/>
      <c r="C434" s="20" t="str">
        <f t="shared" si="15"/>
        <v/>
      </c>
      <c r="D434" s="10" t="str" cm="1">
        <f t="array" ref="D434">IFERROR(INDEX(TransTable[Date], SMALL( IF( 'Fund Analysis'!$D$6 = TransTable[Fund Name], ROW( TransTable[Fund Name]) - ROW( 'Transaction List'!$B$10) + 1), 'Fund Analysis'!C433)), IFERROR(IF( C433-1 = COUNTIF(TransTable[Fund Name], 'Fund Analysis'!$D$6), MAX( IF( TransTable[Fund Name] = 'Fund Analysis'!$D$6, TransTable[Date])), ""), ""))</f>
        <v/>
      </c>
      <c r="E434" s="11" t="str" cm="1">
        <f t="array" ref="E434">IFERROR(INDEX(TransTable[Transaction Type], SMALL( IF( 'Fund Analysis'!$D$6 = TransTable[Fund Name], ROW( TransTable[Fund Name]) - ROW( 'Transaction List'!$B$10) + 1), C433)), IFERROR(IF( C433-1 = COUNTIF(TransTable[Fund Name], 'Fund Analysis'!$D$6), "Current Value", ""), ""))</f>
        <v/>
      </c>
      <c r="F434" s="12" t="str" cm="1">
        <f t="array" ref="F434">IFERROR(IF(E434 = "Valuation", 0, INDEX(TransTable[Amount], SMALL( IF( 'Fund Analysis'!$D$6 = TransTable[Fund Name], ROW( TransTable[Fund Name]) - ROW( 'Transaction List'!$B$10) + 1), C433))), IFERROR(IF( C433-1 = COUNTIF(TransTable[Fund Name], 'Fund Analysis'!$D$6), VLOOKUP( $D$6, InvestTable[], MATCH( "Expected Valuation", InvestTable[#Headers], 0), FALSE), ""), ""))</f>
        <v/>
      </c>
      <c r="G434" s="13" t="str">
        <f>IFERROR(IF(C433-1 = COUNTIF(TransTable[Fund Name], 'Fund Analysis'!$D$6), XIRR($F$11:F434, $D$11:D434), ""), "")</f>
        <v/>
      </c>
      <c r="H434" s="13" t="str">
        <f>IFERROR(IF(C433-1 = COUNTIF(TransTable[Fund Name], 'Fund Analysis'!$D$6), MIRR($F$11:F434, 0, VLOOKUP($D$6, InvestTable[], 10, FALSE)), ""), "")</f>
        <v/>
      </c>
      <c r="I434" s="23" t="str">
        <f t="shared" si="14"/>
        <v/>
      </c>
    </row>
    <row r="435" spans="2:9" x14ac:dyDescent="0.2">
      <c r="B435" s="22"/>
      <c r="C435" s="20" t="str">
        <f t="shared" si="15"/>
        <v/>
      </c>
      <c r="D435" s="10" t="str" cm="1">
        <f t="array" ref="D435">IFERROR(INDEX(TransTable[Date], SMALL( IF( 'Fund Analysis'!$D$6 = TransTable[Fund Name], ROW( TransTable[Fund Name]) - ROW( 'Transaction List'!$B$10) + 1), 'Fund Analysis'!C434)), IFERROR(IF( C434-1 = COUNTIF(TransTable[Fund Name], 'Fund Analysis'!$D$6), MAX( IF( TransTable[Fund Name] = 'Fund Analysis'!$D$6, TransTable[Date])), ""), ""))</f>
        <v/>
      </c>
      <c r="E435" s="11" t="str" cm="1">
        <f t="array" ref="E435">IFERROR(INDEX(TransTable[Transaction Type], SMALL( IF( 'Fund Analysis'!$D$6 = TransTable[Fund Name], ROW( TransTable[Fund Name]) - ROW( 'Transaction List'!$B$10) + 1), C434)), IFERROR(IF( C434-1 = COUNTIF(TransTable[Fund Name], 'Fund Analysis'!$D$6), "Current Value", ""), ""))</f>
        <v/>
      </c>
      <c r="F435" s="12" t="str" cm="1">
        <f t="array" ref="F435">IFERROR(IF(E435 = "Valuation", 0, INDEX(TransTable[Amount], SMALL( IF( 'Fund Analysis'!$D$6 = TransTable[Fund Name], ROW( TransTable[Fund Name]) - ROW( 'Transaction List'!$B$10) + 1), C434))), IFERROR(IF( C434-1 = COUNTIF(TransTable[Fund Name], 'Fund Analysis'!$D$6), VLOOKUP( $D$6, InvestTable[], MATCH( "Expected Valuation", InvestTable[#Headers], 0), FALSE), ""), ""))</f>
        <v/>
      </c>
      <c r="G435" s="13" t="str">
        <f>IFERROR(IF(C434-1 = COUNTIF(TransTable[Fund Name], 'Fund Analysis'!$D$6), XIRR($F$11:F435, $D$11:D435), ""), "")</f>
        <v/>
      </c>
      <c r="H435" s="13" t="str">
        <f>IFERROR(IF(C434-1 = COUNTIF(TransTable[Fund Name], 'Fund Analysis'!$D$6), MIRR($F$11:F435, 0, VLOOKUP($D$6, InvestTable[], 10, FALSE)), ""), "")</f>
        <v/>
      </c>
      <c r="I435" s="23" t="str">
        <f t="shared" si="14"/>
        <v/>
      </c>
    </row>
    <row r="436" spans="2:9" x14ac:dyDescent="0.2">
      <c r="B436" s="22"/>
      <c r="C436" s="20" t="str">
        <f t="shared" si="15"/>
        <v/>
      </c>
      <c r="D436" s="10" t="str" cm="1">
        <f t="array" ref="D436">IFERROR(INDEX(TransTable[Date], SMALL( IF( 'Fund Analysis'!$D$6 = TransTable[Fund Name], ROW( TransTable[Fund Name]) - ROW( 'Transaction List'!$B$10) + 1), 'Fund Analysis'!C435)), IFERROR(IF( C435-1 = COUNTIF(TransTable[Fund Name], 'Fund Analysis'!$D$6), MAX( IF( TransTable[Fund Name] = 'Fund Analysis'!$D$6, TransTable[Date])), ""), ""))</f>
        <v/>
      </c>
      <c r="E436" s="11" t="str" cm="1">
        <f t="array" ref="E436">IFERROR(INDEX(TransTable[Transaction Type], SMALL( IF( 'Fund Analysis'!$D$6 = TransTable[Fund Name], ROW( TransTable[Fund Name]) - ROW( 'Transaction List'!$B$10) + 1), C435)), IFERROR(IF( C435-1 = COUNTIF(TransTable[Fund Name], 'Fund Analysis'!$D$6), "Current Value", ""), ""))</f>
        <v/>
      </c>
      <c r="F436" s="12" t="str" cm="1">
        <f t="array" ref="F436">IFERROR(IF(E436 = "Valuation", 0, INDEX(TransTable[Amount], SMALL( IF( 'Fund Analysis'!$D$6 = TransTable[Fund Name], ROW( TransTable[Fund Name]) - ROW( 'Transaction List'!$B$10) + 1), C435))), IFERROR(IF( C435-1 = COUNTIF(TransTable[Fund Name], 'Fund Analysis'!$D$6), VLOOKUP( $D$6, InvestTable[], MATCH( "Expected Valuation", InvestTable[#Headers], 0), FALSE), ""), ""))</f>
        <v/>
      </c>
      <c r="G436" s="13" t="str">
        <f>IFERROR(IF(C435-1 = COUNTIF(TransTable[Fund Name], 'Fund Analysis'!$D$6), XIRR($F$11:F436, $D$11:D436), ""), "")</f>
        <v/>
      </c>
      <c r="H436" s="13" t="str">
        <f>IFERROR(IF(C435-1 = COUNTIF(TransTable[Fund Name], 'Fund Analysis'!$D$6), MIRR($F$11:F436, 0, VLOOKUP($D$6, InvestTable[], 10, FALSE)), ""), "")</f>
        <v/>
      </c>
      <c r="I436" s="23" t="str">
        <f t="shared" si="14"/>
        <v/>
      </c>
    </row>
    <row r="437" spans="2:9" x14ac:dyDescent="0.2">
      <c r="B437" s="22"/>
      <c r="C437" s="20" t="str">
        <f t="shared" si="15"/>
        <v/>
      </c>
      <c r="D437" s="10" t="str" cm="1">
        <f t="array" ref="D437">IFERROR(INDEX(TransTable[Date], SMALL( IF( 'Fund Analysis'!$D$6 = TransTable[Fund Name], ROW( TransTable[Fund Name]) - ROW( 'Transaction List'!$B$10) + 1), 'Fund Analysis'!C436)), IFERROR(IF( C436-1 = COUNTIF(TransTable[Fund Name], 'Fund Analysis'!$D$6), MAX( IF( TransTable[Fund Name] = 'Fund Analysis'!$D$6, TransTable[Date])), ""), ""))</f>
        <v/>
      </c>
      <c r="E437" s="11" t="str" cm="1">
        <f t="array" ref="E437">IFERROR(INDEX(TransTable[Transaction Type], SMALL( IF( 'Fund Analysis'!$D$6 = TransTable[Fund Name], ROW( TransTable[Fund Name]) - ROW( 'Transaction List'!$B$10) + 1), C436)), IFERROR(IF( C436-1 = COUNTIF(TransTable[Fund Name], 'Fund Analysis'!$D$6), "Current Value", ""), ""))</f>
        <v/>
      </c>
      <c r="F437" s="12" t="str" cm="1">
        <f t="array" ref="F437">IFERROR(IF(E437 = "Valuation", 0, INDEX(TransTable[Amount], SMALL( IF( 'Fund Analysis'!$D$6 = TransTable[Fund Name], ROW( TransTable[Fund Name]) - ROW( 'Transaction List'!$B$10) + 1), C436))), IFERROR(IF( C436-1 = COUNTIF(TransTable[Fund Name], 'Fund Analysis'!$D$6), VLOOKUP( $D$6, InvestTable[], MATCH( "Expected Valuation", InvestTable[#Headers], 0), FALSE), ""), ""))</f>
        <v/>
      </c>
      <c r="G437" s="13" t="str">
        <f>IFERROR(IF(C436-1 = COUNTIF(TransTable[Fund Name], 'Fund Analysis'!$D$6), XIRR($F$11:F437, $D$11:D437), ""), "")</f>
        <v/>
      </c>
      <c r="H437" s="13" t="str">
        <f>IFERROR(IF(C436-1 = COUNTIF(TransTable[Fund Name], 'Fund Analysis'!$D$6), MIRR($F$11:F437, 0, VLOOKUP($D$6, InvestTable[], 10, FALSE)), ""), "")</f>
        <v/>
      </c>
      <c r="I437" s="23" t="str">
        <f t="shared" si="14"/>
        <v/>
      </c>
    </row>
    <row r="438" spans="2:9" x14ac:dyDescent="0.2">
      <c r="B438" s="22"/>
      <c r="C438" s="20" t="str">
        <f t="shared" si="15"/>
        <v/>
      </c>
      <c r="D438" s="10" t="str" cm="1">
        <f t="array" ref="D438">IFERROR(INDEX(TransTable[Date], SMALL( IF( 'Fund Analysis'!$D$6 = TransTable[Fund Name], ROW( TransTable[Fund Name]) - ROW( 'Transaction List'!$B$10) + 1), 'Fund Analysis'!C437)), IFERROR(IF( C437-1 = COUNTIF(TransTable[Fund Name], 'Fund Analysis'!$D$6), MAX( IF( TransTable[Fund Name] = 'Fund Analysis'!$D$6, TransTable[Date])), ""), ""))</f>
        <v/>
      </c>
      <c r="E438" s="11" t="str" cm="1">
        <f t="array" ref="E438">IFERROR(INDEX(TransTable[Transaction Type], SMALL( IF( 'Fund Analysis'!$D$6 = TransTable[Fund Name], ROW( TransTable[Fund Name]) - ROW( 'Transaction List'!$B$10) + 1), C437)), IFERROR(IF( C437-1 = COUNTIF(TransTable[Fund Name], 'Fund Analysis'!$D$6), "Current Value", ""), ""))</f>
        <v/>
      </c>
      <c r="F438" s="12" t="str" cm="1">
        <f t="array" ref="F438">IFERROR(IF(E438 = "Valuation", 0, INDEX(TransTable[Amount], SMALL( IF( 'Fund Analysis'!$D$6 = TransTable[Fund Name], ROW( TransTable[Fund Name]) - ROW( 'Transaction List'!$B$10) + 1), C437))), IFERROR(IF( C437-1 = COUNTIF(TransTable[Fund Name], 'Fund Analysis'!$D$6), VLOOKUP( $D$6, InvestTable[], MATCH( "Expected Valuation", InvestTable[#Headers], 0), FALSE), ""), ""))</f>
        <v/>
      </c>
      <c r="G438" s="13" t="str">
        <f>IFERROR(IF(C437-1 = COUNTIF(TransTable[Fund Name], 'Fund Analysis'!$D$6), XIRR($F$11:F438, $D$11:D438), ""), "")</f>
        <v/>
      </c>
      <c r="H438" s="13" t="str">
        <f>IFERROR(IF(C437-1 = COUNTIF(TransTable[Fund Name], 'Fund Analysis'!$D$6), MIRR($F$11:F438, 0, VLOOKUP($D$6, InvestTable[], 10, FALSE)), ""), "")</f>
        <v/>
      </c>
      <c r="I438" s="23" t="str">
        <f t="shared" si="14"/>
        <v/>
      </c>
    </row>
    <row r="439" spans="2:9" x14ac:dyDescent="0.2">
      <c r="B439" s="22"/>
      <c r="C439" s="20" t="str">
        <f t="shared" si="15"/>
        <v/>
      </c>
      <c r="D439" s="10" t="str" cm="1">
        <f t="array" ref="D439">IFERROR(INDEX(TransTable[Date], SMALL( IF( 'Fund Analysis'!$D$6 = TransTable[Fund Name], ROW( TransTable[Fund Name]) - ROW( 'Transaction List'!$B$10) + 1), 'Fund Analysis'!C438)), IFERROR(IF( C438-1 = COUNTIF(TransTable[Fund Name], 'Fund Analysis'!$D$6), MAX( IF( TransTable[Fund Name] = 'Fund Analysis'!$D$6, TransTable[Date])), ""), ""))</f>
        <v/>
      </c>
      <c r="E439" s="11" t="str" cm="1">
        <f t="array" ref="E439">IFERROR(INDEX(TransTable[Transaction Type], SMALL( IF( 'Fund Analysis'!$D$6 = TransTable[Fund Name], ROW( TransTable[Fund Name]) - ROW( 'Transaction List'!$B$10) + 1), C438)), IFERROR(IF( C438-1 = COUNTIF(TransTable[Fund Name], 'Fund Analysis'!$D$6), "Current Value", ""), ""))</f>
        <v/>
      </c>
      <c r="F439" s="12" t="str" cm="1">
        <f t="array" ref="F439">IFERROR(IF(E439 = "Valuation", 0, INDEX(TransTable[Amount], SMALL( IF( 'Fund Analysis'!$D$6 = TransTable[Fund Name], ROW( TransTable[Fund Name]) - ROW( 'Transaction List'!$B$10) + 1), C438))), IFERROR(IF( C438-1 = COUNTIF(TransTable[Fund Name], 'Fund Analysis'!$D$6), VLOOKUP( $D$6, InvestTable[], MATCH( "Expected Valuation", InvestTable[#Headers], 0), FALSE), ""), ""))</f>
        <v/>
      </c>
      <c r="G439" s="13" t="str">
        <f>IFERROR(IF(C438-1 = COUNTIF(TransTable[Fund Name], 'Fund Analysis'!$D$6), XIRR($F$11:F439, $D$11:D439), ""), "")</f>
        <v/>
      </c>
      <c r="H439" s="13" t="str">
        <f>IFERROR(IF(C438-1 = COUNTIF(TransTable[Fund Name], 'Fund Analysis'!$D$6), MIRR($F$11:F439, 0, VLOOKUP($D$6, InvestTable[], 10, FALSE)), ""), "")</f>
        <v/>
      </c>
      <c r="I439" s="23" t="str">
        <f t="shared" si="14"/>
        <v/>
      </c>
    </row>
    <row r="440" spans="2:9" x14ac:dyDescent="0.2">
      <c r="B440" s="22"/>
      <c r="C440" s="20" t="str">
        <f t="shared" si="15"/>
        <v/>
      </c>
      <c r="D440" s="10" t="str" cm="1">
        <f t="array" ref="D440">IFERROR(INDEX(TransTable[Date], SMALL( IF( 'Fund Analysis'!$D$6 = TransTable[Fund Name], ROW( TransTable[Fund Name]) - ROW( 'Transaction List'!$B$10) + 1), 'Fund Analysis'!C439)), IFERROR(IF( C439-1 = COUNTIF(TransTable[Fund Name], 'Fund Analysis'!$D$6), MAX( IF( TransTable[Fund Name] = 'Fund Analysis'!$D$6, TransTable[Date])), ""), ""))</f>
        <v/>
      </c>
      <c r="E440" s="11" t="str" cm="1">
        <f t="array" ref="E440">IFERROR(INDEX(TransTable[Transaction Type], SMALL( IF( 'Fund Analysis'!$D$6 = TransTable[Fund Name], ROW( TransTable[Fund Name]) - ROW( 'Transaction List'!$B$10) + 1), C439)), IFERROR(IF( C439-1 = COUNTIF(TransTable[Fund Name], 'Fund Analysis'!$D$6), "Current Value", ""), ""))</f>
        <v/>
      </c>
      <c r="F440" s="12" t="str" cm="1">
        <f t="array" ref="F440">IFERROR(IF(E440 = "Valuation", 0, INDEX(TransTable[Amount], SMALL( IF( 'Fund Analysis'!$D$6 = TransTable[Fund Name], ROW( TransTable[Fund Name]) - ROW( 'Transaction List'!$B$10) + 1), C439))), IFERROR(IF( C439-1 = COUNTIF(TransTable[Fund Name], 'Fund Analysis'!$D$6), VLOOKUP( $D$6, InvestTable[], MATCH( "Expected Valuation", InvestTable[#Headers], 0), FALSE), ""), ""))</f>
        <v/>
      </c>
      <c r="G440" s="13" t="str">
        <f>IFERROR(IF(C439-1 = COUNTIF(TransTable[Fund Name], 'Fund Analysis'!$D$6), XIRR($F$11:F440, $D$11:D440), ""), "")</f>
        <v/>
      </c>
      <c r="H440" s="13" t="str">
        <f>IFERROR(IF(C439-1 = COUNTIF(TransTable[Fund Name], 'Fund Analysis'!$D$6), MIRR($F$11:F440, 0, VLOOKUP($D$6, InvestTable[], 10, FALSE)), ""), "")</f>
        <v/>
      </c>
      <c r="I440" s="23" t="str">
        <f t="shared" si="14"/>
        <v/>
      </c>
    </row>
    <row r="441" spans="2:9" x14ac:dyDescent="0.2">
      <c r="B441" s="22"/>
      <c r="C441" s="20" t="str">
        <f t="shared" si="15"/>
        <v/>
      </c>
      <c r="D441" s="10" t="str" cm="1">
        <f t="array" ref="D441">IFERROR(INDEX(TransTable[Date], SMALL( IF( 'Fund Analysis'!$D$6 = TransTable[Fund Name], ROW( TransTable[Fund Name]) - ROW( 'Transaction List'!$B$10) + 1), 'Fund Analysis'!C440)), IFERROR(IF( C440-1 = COUNTIF(TransTable[Fund Name], 'Fund Analysis'!$D$6), MAX( IF( TransTable[Fund Name] = 'Fund Analysis'!$D$6, TransTable[Date])), ""), ""))</f>
        <v/>
      </c>
      <c r="E441" s="11" t="str" cm="1">
        <f t="array" ref="E441">IFERROR(INDEX(TransTable[Transaction Type], SMALL( IF( 'Fund Analysis'!$D$6 = TransTable[Fund Name], ROW( TransTable[Fund Name]) - ROW( 'Transaction List'!$B$10) + 1), C440)), IFERROR(IF( C440-1 = COUNTIF(TransTable[Fund Name], 'Fund Analysis'!$D$6), "Current Value", ""), ""))</f>
        <v/>
      </c>
      <c r="F441" s="12" t="str" cm="1">
        <f t="array" ref="F441">IFERROR(IF(E441 = "Valuation", 0, INDEX(TransTable[Amount], SMALL( IF( 'Fund Analysis'!$D$6 = TransTable[Fund Name], ROW( TransTable[Fund Name]) - ROW( 'Transaction List'!$B$10) + 1), C440))), IFERROR(IF( C440-1 = COUNTIF(TransTable[Fund Name], 'Fund Analysis'!$D$6), VLOOKUP( $D$6, InvestTable[], MATCH( "Expected Valuation", InvestTable[#Headers], 0), FALSE), ""), ""))</f>
        <v/>
      </c>
      <c r="G441" s="13" t="str">
        <f>IFERROR(IF(C440-1 = COUNTIF(TransTable[Fund Name], 'Fund Analysis'!$D$6), XIRR($F$11:F441, $D$11:D441), ""), "")</f>
        <v/>
      </c>
      <c r="H441" s="13" t="str">
        <f>IFERROR(IF(C440-1 = COUNTIF(TransTable[Fund Name], 'Fund Analysis'!$D$6), MIRR($F$11:F441, 0, VLOOKUP($D$6, InvestTable[], 10, FALSE)), ""), "")</f>
        <v/>
      </c>
      <c r="I441" s="23" t="str">
        <f t="shared" si="14"/>
        <v/>
      </c>
    </row>
    <row r="442" spans="2:9" x14ac:dyDescent="0.2">
      <c r="B442" s="22"/>
      <c r="C442" s="20" t="str">
        <f t="shared" si="15"/>
        <v/>
      </c>
      <c r="D442" s="10" t="str" cm="1">
        <f t="array" ref="D442">IFERROR(INDEX(TransTable[Date], SMALL( IF( 'Fund Analysis'!$D$6 = TransTable[Fund Name], ROW( TransTable[Fund Name]) - ROW( 'Transaction List'!$B$10) + 1), 'Fund Analysis'!C441)), IFERROR(IF( C441-1 = COUNTIF(TransTable[Fund Name], 'Fund Analysis'!$D$6), MAX( IF( TransTable[Fund Name] = 'Fund Analysis'!$D$6, TransTable[Date])), ""), ""))</f>
        <v/>
      </c>
      <c r="E442" s="11" t="str" cm="1">
        <f t="array" ref="E442">IFERROR(INDEX(TransTable[Transaction Type], SMALL( IF( 'Fund Analysis'!$D$6 = TransTable[Fund Name], ROW( TransTable[Fund Name]) - ROW( 'Transaction List'!$B$10) + 1), C441)), IFERROR(IF( C441-1 = COUNTIF(TransTable[Fund Name], 'Fund Analysis'!$D$6), "Current Value", ""), ""))</f>
        <v/>
      </c>
      <c r="F442" s="12" t="str" cm="1">
        <f t="array" ref="F442">IFERROR(IF(E442 = "Valuation", 0, INDEX(TransTable[Amount], SMALL( IF( 'Fund Analysis'!$D$6 = TransTable[Fund Name], ROW( TransTable[Fund Name]) - ROW( 'Transaction List'!$B$10) + 1), C441))), IFERROR(IF( C441-1 = COUNTIF(TransTable[Fund Name], 'Fund Analysis'!$D$6), VLOOKUP( $D$6, InvestTable[], MATCH( "Expected Valuation", InvestTable[#Headers], 0), FALSE), ""), ""))</f>
        <v/>
      </c>
      <c r="G442" s="13" t="str">
        <f>IFERROR(IF(C441-1 = COUNTIF(TransTable[Fund Name], 'Fund Analysis'!$D$6), XIRR($F$11:F442, $D$11:D442), ""), "")</f>
        <v/>
      </c>
      <c r="H442" s="13" t="str">
        <f>IFERROR(IF(C441-1 = COUNTIF(TransTable[Fund Name], 'Fund Analysis'!$D$6), MIRR($F$11:F442, 0, VLOOKUP($D$6, InvestTable[], 10, FALSE)), ""), "")</f>
        <v/>
      </c>
      <c r="I442" s="23" t="str">
        <f t="shared" si="14"/>
        <v/>
      </c>
    </row>
    <row r="443" spans="2:9" x14ac:dyDescent="0.2">
      <c r="B443" s="22"/>
      <c r="C443" s="20" t="str">
        <f t="shared" si="15"/>
        <v/>
      </c>
      <c r="D443" s="10" t="str" cm="1">
        <f t="array" ref="D443">IFERROR(INDEX(TransTable[Date], SMALL( IF( 'Fund Analysis'!$D$6 = TransTable[Fund Name], ROW( TransTable[Fund Name]) - ROW( 'Transaction List'!$B$10) + 1), 'Fund Analysis'!C442)), IFERROR(IF( C442-1 = COUNTIF(TransTable[Fund Name], 'Fund Analysis'!$D$6), MAX( IF( TransTable[Fund Name] = 'Fund Analysis'!$D$6, TransTable[Date])), ""), ""))</f>
        <v/>
      </c>
      <c r="E443" s="11" t="str" cm="1">
        <f t="array" ref="E443">IFERROR(INDEX(TransTable[Transaction Type], SMALL( IF( 'Fund Analysis'!$D$6 = TransTable[Fund Name], ROW( TransTable[Fund Name]) - ROW( 'Transaction List'!$B$10) + 1), C442)), IFERROR(IF( C442-1 = COUNTIF(TransTable[Fund Name], 'Fund Analysis'!$D$6), "Current Value", ""), ""))</f>
        <v/>
      </c>
      <c r="F443" s="12" t="str" cm="1">
        <f t="array" ref="F443">IFERROR(IF(E443 = "Valuation", 0, INDEX(TransTable[Amount], SMALL( IF( 'Fund Analysis'!$D$6 = TransTable[Fund Name], ROW( TransTable[Fund Name]) - ROW( 'Transaction List'!$B$10) + 1), C442))), IFERROR(IF( C442-1 = COUNTIF(TransTable[Fund Name], 'Fund Analysis'!$D$6), VLOOKUP( $D$6, InvestTable[], MATCH( "Expected Valuation", InvestTable[#Headers], 0), FALSE), ""), ""))</f>
        <v/>
      </c>
      <c r="G443" s="13" t="str">
        <f>IFERROR(IF(C442-1 = COUNTIF(TransTable[Fund Name], 'Fund Analysis'!$D$6), XIRR($F$11:F443, $D$11:D443), ""), "")</f>
        <v/>
      </c>
      <c r="H443" s="13" t="str">
        <f>IFERROR(IF(C442-1 = COUNTIF(TransTable[Fund Name], 'Fund Analysis'!$D$6), MIRR($F$11:F443, 0, VLOOKUP($D$6, InvestTable[], 10, FALSE)), ""), "")</f>
        <v/>
      </c>
      <c r="I443" s="23" t="str">
        <f t="shared" si="14"/>
        <v/>
      </c>
    </row>
    <row r="444" spans="2:9" x14ac:dyDescent="0.2">
      <c r="B444" s="22"/>
      <c r="C444" s="20" t="str">
        <f t="shared" si="15"/>
        <v/>
      </c>
      <c r="D444" s="10" t="str" cm="1">
        <f t="array" ref="D444">IFERROR(INDEX(TransTable[Date], SMALL( IF( 'Fund Analysis'!$D$6 = TransTable[Fund Name], ROW( TransTable[Fund Name]) - ROW( 'Transaction List'!$B$10) + 1), 'Fund Analysis'!C443)), IFERROR(IF( C443-1 = COUNTIF(TransTable[Fund Name], 'Fund Analysis'!$D$6), MAX( IF( TransTable[Fund Name] = 'Fund Analysis'!$D$6, TransTable[Date])), ""), ""))</f>
        <v/>
      </c>
      <c r="E444" s="11" t="str" cm="1">
        <f t="array" ref="E444">IFERROR(INDEX(TransTable[Transaction Type], SMALL( IF( 'Fund Analysis'!$D$6 = TransTable[Fund Name], ROW( TransTable[Fund Name]) - ROW( 'Transaction List'!$B$10) + 1), C443)), IFERROR(IF( C443-1 = COUNTIF(TransTable[Fund Name], 'Fund Analysis'!$D$6), "Current Value", ""), ""))</f>
        <v/>
      </c>
      <c r="F444" s="12" t="str" cm="1">
        <f t="array" ref="F444">IFERROR(IF(E444 = "Valuation", 0, INDEX(TransTable[Amount], SMALL( IF( 'Fund Analysis'!$D$6 = TransTable[Fund Name], ROW( TransTable[Fund Name]) - ROW( 'Transaction List'!$B$10) + 1), C443))), IFERROR(IF( C443-1 = COUNTIF(TransTable[Fund Name], 'Fund Analysis'!$D$6), VLOOKUP( $D$6, InvestTable[], MATCH( "Expected Valuation", InvestTable[#Headers], 0), FALSE), ""), ""))</f>
        <v/>
      </c>
      <c r="G444" s="13" t="str">
        <f>IFERROR(IF(C443-1 = COUNTIF(TransTable[Fund Name], 'Fund Analysis'!$D$6), XIRR($F$11:F444, $D$11:D444), ""), "")</f>
        <v/>
      </c>
      <c r="H444" s="13" t="str">
        <f>IFERROR(IF(C443-1 = COUNTIF(TransTable[Fund Name], 'Fund Analysis'!$D$6), MIRR($F$11:F444, 0, VLOOKUP($D$6, InvestTable[], 10, FALSE)), ""), "")</f>
        <v/>
      </c>
      <c r="I444" s="23" t="str">
        <f t="shared" si="14"/>
        <v/>
      </c>
    </row>
    <row r="445" spans="2:9" x14ac:dyDescent="0.2">
      <c r="B445" s="22"/>
      <c r="C445" s="20" t="str">
        <f t="shared" si="15"/>
        <v/>
      </c>
      <c r="D445" s="10" t="str" cm="1">
        <f t="array" ref="D445">IFERROR(INDEX(TransTable[Date], SMALL( IF( 'Fund Analysis'!$D$6 = TransTable[Fund Name], ROW( TransTable[Fund Name]) - ROW( 'Transaction List'!$B$10) + 1), 'Fund Analysis'!C444)), IFERROR(IF( C444-1 = COUNTIF(TransTable[Fund Name], 'Fund Analysis'!$D$6), MAX( IF( TransTable[Fund Name] = 'Fund Analysis'!$D$6, TransTable[Date])), ""), ""))</f>
        <v/>
      </c>
      <c r="E445" s="11" t="str" cm="1">
        <f t="array" ref="E445">IFERROR(INDEX(TransTable[Transaction Type], SMALL( IF( 'Fund Analysis'!$D$6 = TransTable[Fund Name], ROW( TransTable[Fund Name]) - ROW( 'Transaction List'!$B$10) + 1), C444)), IFERROR(IF( C444-1 = COUNTIF(TransTable[Fund Name], 'Fund Analysis'!$D$6), "Current Value", ""), ""))</f>
        <v/>
      </c>
      <c r="F445" s="12" t="str" cm="1">
        <f t="array" ref="F445">IFERROR(IF(E445 = "Valuation", 0, INDEX(TransTable[Amount], SMALL( IF( 'Fund Analysis'!$D$6 = TransTable[Fund Name], ROW( TransTable[Fund Name]) - ROW( 'Transaction List'!$B$10) + 1), C444))), IFERROR(IF( C444-1 = COUNTIF(TransTable[Fund Name], 'Fund Analysis'!$D$6), VLOOKUP( $D$6, InvestTable[], MATCH( "Expected Valuation", InvestTable[#Headers], 0), FALSE), ""), ""))</f>
        <v/>
      </c>
      <c r="G445" s="13" t="str">
        <f>IFERROR(IF(C444-1 = COUNTIF(TransTable[Fund Name], 'Fund Analysis'!$D$6), XIRR($F$11:F445, $D$11:D445), ""), "")</f>
        <v/>
      </c>
      <c r="H445" s="13" t="str">
        <f>IFERROR(IF(C444-1 = COUNTIF(TransTable[Fund Name], 'Fund Analysis'!$D$6), MIRR($F$11:F445, 0, VLOOKUP($D$6, InvestTable[], 10, FALSE)), ""), "")</f>
        <v/>
      </c>
      <c r="I445" s="23" t="str">
        <f t="shared" si="14"/>
        <v/>
      </c>
    </row>
    <row r="446" spans="2:9" x14ac:dyDescent="0.2">
      <c r="B446" s="22"/>
      <c r="C446" s="20" t="str">
        <f t="shared" si="15"/>
        <v/>
      </c>
      <c r="D446" s="10" t="str" cm="1">
        <f t="array" ref="D446">IFERROR(INDEX(TransTable[Date], SMALL( IF( 'Fund Analysis'!$D$6 = TransTable[Fund Name], ROW( TransTable[Fund Name]) - ROW( 'Transaction List'!$B$10) + 1), 'Fund Analysis'!C445)), IFERROR(IF( C445-1 = COUNTIF(TransTable[Fund Name], 'Fund Analysis'!$D$6), MAX( IF( TransTable[Fund Name] = 'Fund Analysis'!$D$6, TransTable[Date])), ""), ""))</f>
        <v/>
      </c>
      <c r="E446" s="11" t="str" cm="1">
        <f t="array" ref="E446">IFERROR(INDEX(TransTable[Transaction Type], SMALL( IF( 'Fund Analysis'!$D$6 = TransTable[Fund Name], ROW( TransTable[Fund Name]) - ROW( 'Transaction List'!$B$10) + 1), C445)), IFERROR(IF( C445-1 = COUNTIF(TransTable[Fund Name], 'Fund Analysis'!$D$6), "Current Value", ""), ""))</f>
        <v/>
      </c>
      <c r="F446" s="12" t="str" cm="1">
        <f t="array" ref="F446">IFERROR(IF(E446 = "Valuation", 0, INDEX(TransTable[Amount], SMALL( IF( 'Fund Analysis'!$D$6 = TransTable[Fund Name], ROW( TransTable[Fund Name]) - ROW( 'Transaction List'!$B$10) + 1), C445))), IFERROR(IF( C445-1 = COUNTIF(TransTable[Fund Name], 'Fund Analysis'!$D$6), VLOOKUP( $D$6, InvestTable[], MATCH( "Expected Valuation", InvestTable[#Headers], 0), FALSE), ""), ""))</f>
        <v/>
      </c>
      <c r="G446" s="13" t="str">
        <f>IFERROR(IF(C445-1 = COUNTIF(TransTable[Fund Name], 'Fund Analysis'!$D$6), XIRR($F$11:F446, $D$11:D446), ""), "")</f>
        <v/>
      </c>
      <c r="H446" s="13" t="str">
        <f>IFERROR(IF(C445-1 = COUNTIF(TransTable[Fund Name], 'Fund Analysis'!$D$6), MIRR($F$11:F446, 0, VLOOKUP($D$6, InvestTable[], 10, FALSE)), ""), "")</f>
        <v/>
      </c>
      <c r="I446" s="23" t="str">
        <f t="shared" si="14"/>
        <v/>
      </c>
    </row>
    <row r="447" spans="2:9" x14ac:dyDescent="0.2">
      <c r="B447" s="22"/>
      <c r="C447" s="20" t="str">
        <f t="shared" si="15"/>
        <v/>
      </c>
      <c r="D447" s="10" t="str" cm="1">
        <f t="array" ref="D447">IFERROR(INDEX(TransTable[Date], SMALL( IF( 'Fund Analysis'!$D$6 = TransTable[Fund Name], ROW( TransTable[Fund Name]) - ROW( 'Transaction List'!$B$10) + 1), 'Fund Analysis'!C446)), IFERROR(IF( C446-1 = COUNTIF(TransTable[Fund Name], 'Fund Analysis'!$D$6), MAX( IF( TransTable[Fund Name] = 'Fund Analysis'!$D$6, TransTable[Date])), ""), ""))</f>
        <v/>
      </c>
      <c r="E447" s="11" t="str" cm="1">
        <f t="array" ref="E447">IFERROR(INDEX(TransTable[Transaction Type], SMALL( IF( 'Fund Analysis'!$D$6 = TransTable[Fund Name], ROW( TransTable[Fund Name]) - ROW( 'Transaction List'!$B$10) + 1), C446)), IFERROR(IF( C446-1 = COUNTIF(TransTable[Fund Name], 'Fund Analysis'!$D$6), "Current Value", ""), ""))</f>
        <v/>
      </c>
      <c r="F447" s="12" t="str" cm="1">
        <f t="array" ref="F447">IFERROR(IF(E447 = "Valuation", 0, INDEX(TransTable[Amount], SMALL( IF( 'Fund Analysis'!$D$6 = TransTable[Fund Name], ROW( TransTable[Fund Name]) - ROW( 'Transaction List'!$B$10) + 1), C446))), IFERROR(IF( C446-1 = COUNTIF(TransTable[Fund Name], 'Fund Analysis'!$D$6), VLOOKUP( $D$6, InvestTable[], MATCH( "Expected Valuation", InvestTable[#Headers], 0), FALSE), ""), ""))</f>
        <v/>
      </c>
      <c r="G447" s="13" t="str">
        <f>IFERROR(IF(C446-1 = COUNTIF(TransTable[Fund Name], 'Fund Analysis'!$D$6), XIRR($F$11:F447, $D$11:D447), ""), "")</f>
        <v/>
      </c>
      <c r="H447" s="13" t="str">
        <f>IFERROR(IF(C446-1 = COUNTIF(TransTable[Fund Name], 'Fund Analysis'!$D$6), MIRR($F$11:F447, 0, VLOOKUP($D$6, InvestTable[], 10, FALSE)), ""), "")</f>
        <v/>
      </c>
      <c r="I447" s="23" t="str">
        <f t="shared" si="14"/>
        <v/>
      </c>
    </row>
    <row r="448" spans="2:9" x14ac:dyDescent="0.2">
      <c r="B448" s="22"/>
      <c r="C448" s="20" t="str">
        <f t="shared" si="15"/>
        <v/>
      </c>
      <c r="D448" s="10" t="str" cm="1">
        <f t="array" ref="D448">IFERROR(INDEX(TransTable[Date], SMALL( IF( 'Fund Analysis'!$D$6 = TransTable[Fund Name], ROW( TransTable[Fund Name]) - ROW( 'Transaction List'!$B$10) + 1), 'Fund Analysis'!C447)), IFERROR(IF( C447-1 = COUNTIF(TransTable[Fund Name], 'Fund Analysis'!$D$6), MAX( IF( TransTable[Fund Name] = 'Fund Analysis'!$D$6, TransTable[Date])), ""), ""))</f>
        <v/>
      </c>
      <c r="E448" s="11" t="str" cm="1">
        <f t="array" ref="E448">IFERROR(INDEX(TransTable[Transaction Type], SMALL( IF( 'Fund Analysis'!$D$6 = TransTable[Fund Name], ROW( TransTable[Fund Name]) - ROW( 'Transaction List'!$B$10) + 1), C447)), IFERROR(IF( C447-1 = COUNTIF(TransTable[Fund Name], 'Fund Analysis'!$D$6), "Current Value", ""), ""))</f>
        <v/>
      </c>
      <c r="F448" s="12" t="str" cm="1">
        <f t="array" ref="F448">IFERROR(IF(E448 = "Valuation", 0, INDEX(TransTable[Amount], SMALL( IF( 'Fund Analysis'!$D$6 = TransTable[Fund Name], ROW( TransTable[Fund Name]) - ROW( 'Transaction List'!$B$10) + 1), C447))), IFERROR(IF( C447-1 = COUNTIF(TransTable[Fund Name], 'Fund Analysis'!$D$6), VLOOKUP( $D$6, InvestTable[], MATCH( "Expected Valuation", InvestTable[#Headers], 0), FALSE), ""), ""))</f>
        <v/>
      </c>
      <c r="G448" s="13" t="str">
        <f>IFERROR(IF(C447-1 = COUNTIF(TransTable[Fund Name], 'Fund Analysis'!$D$6), XIRR($F$11:F448, $D$11:D448), ""), "")</f>
        <v/>
      </c>
      <c r="H448" s="13" t="str">
        <f>IFERROR(IF(C447-1 = COUNTIF(TransTable[Fund Name], 'Fund Analysis'!$D$6), MIRR($F$11:F448, 0, VLOOKUP($D$6, InvestTable[], 10, FALSE)), ""), "")</f>
        <v/>
      </c>
      <c r="I448" s="23" t="str">
        <f t="shared" si="14"/>
        <v/>
      </c>
    </row>
    <row r="449" spans="2:9" x14ac:dyDescent="0.2">
      <c r="B449" s="22"/>
      <c r="C449" s="20" t="str">
        <f t="shared" si="15"/>
        <v/>
      </c>
      <c r="D449" s="10" t="str" cm="1">
        <f t="array" ref="D449">IFERROR(INDEX(TransTable[Date], SMALL( IF( 'Fund Analysis'!$D$6 = TransTable[Fund Name], ROW( TransTable[Fund Name]) - ROW( 'Transaction List'!$B$10) + 1), 'Fund Analysis'!C448)), IFERROR(IF( C448-1 = COUNTIF(TransTable[Fund Name], 'Fund Analysis'!$D$6), MAX( IF( TransTable[Fund Name] = 'Fund Analysis'!$D$6, TransTable[Date])), ""), ""))</f>
        <v/>
      </c>
      <c r="E449" s="11" t="str" cm="1">
        <f t="array" ref="E449">IFERROR(INDEX(TransTable[Transaction Type], SMALL( IF( 'Fund Analysis'!$D$6 = TransTable[Fund Name], ROW( TransTable[Fund Name]) - ROW( 'Transaction List'!$B$10) + 1), C448)), IFERROR(IF( C448-1 = COUNTIF(TransTable[Fund Name], 'Fund Analysis'!$D$6), "Current Value", ""), ""))</f>
        <v/>
      </c>
      <c r="F449" s="12" t="str" cm="1">
        <f t="array" ref="F449">IFERROR(IF(E449 = "Valuation", 0, INDEX(TransTable[Amount], SMALL( IF( 'Fund Analysis'!$D$6 = TransTable[Fund Name], ROW( TransTable[Fund Name]) - ROW( 'Transaction List'!$B$10) + 1), C448))), IFERROR(IF( C448-1 = COUNTIF(TransTable[Fund Name], 'Fund Analysis'!$D$6), VLOOKUP( $D$6, InvestTable[], MATCH( "Expected Valuation", InvestTable[#Headers], 0), FALSE), ""), ""))</f>
        <v/>
      </c>
      <c r="G449" s="13" t="str">
        <f>IFERROR(IF(C448-1 = COUNTIF(TransTable[Fund Name], 'Fund Analysis'!$D$6), XIRR($F$11:F449, $D$11:D449), ""), "")</f>
        <v/>
      </c>
      <c r="H449" s="13" t="str">
        <f>IFERROR(IF(C448-1 = COUNTIF(TransTable[Fund Name], 'Fund Analysis'!$D$6), MIRR($F$11:F449, 0, VLOOKUP($D$6, InvestTable[], 10, FALSE)), ""), "")</f>
        <v/>
      </c>
      <c r="I449" s="23" t="str">
        <f t="shared" si="14"/>
        <v/>
      </c>
    </row>
    <row r="450" spans="2:9" x14ac:dyDescent="0.2">
      <c r="B450" s="22"/>
      <c r="C450" s="20" t="str">
        <f t="shared" si="15"/>
        <v/>
      </c>
      <c r="D450" s="10" t="str" cm="1">
        <f t="array" ref="D450">IFERROR(INDEX(TransTable[Date], SMALL( IF( 'Fund Analysis'!$D$6 = TransTable[Fund Name], ROW( TransTable[Fund Name]) - ROW( 'Transaction List'!$B$10) + 1), 'Fund Analysis'!C449)), IFERROR(IF( C449-1 = COUNTIF(TransTable[Fund Name], 'Fund Analysis'!$D$6), MAX( IF( TransTable[Fund Name] = 'Fund Analysis'!$D$6, TransTable[Date])), ""), ""))</f>
        <v/>
      </c>
      <c r="E450" s="11" t="str" cm="1">
        <f t="array" ref="E450">IFERROR(INDEX(TransTable[Transaction Type], SMALL( IF( 'Fund Analysis'!$D$6 = TransTable[Fund Name], ROW( TransTable[Fund Name]) - ROW( 'Transaction List'!$B$10) + 1), C449)), IFERROR(IF( C449-1 = COUNTIF(TransTable[Fund Name], 'Fund Analysis'!$D$6), "Current Value", ""), ""))</f>
        <v/>
      </c>
      <c r="F450" s="12" t="str" cm="1">
        <f t="array" ref="F450">IFERROR(IF(E450 = "Valuation", 0, INDEX(TransTable[Amount], SMALL( IF( 'Fund Analysis'!$D$6 = TransTable[Fund Name], ROW( TransTable[Fund Name]) - ROW( 'Transaction List'!$B$10) + 1), C449))), IFERROR(IF( C449-1 = COUNTIF(TransTable[Fund Name], 'Fund Analysis'!$D$6), VLOOKUP( $D$6, InvestTable[], MATCH( "Expected Valuation", InvestTable[#Headers], 0), FALSE), ""), ""))</f>
        <v/>
      </c>
      <c r="G450" s="13" t="str">
        <f>IFERROR(IF(C449-1 = COUNTIF(TransTable[Fund Name], 'Fund Analysis'!$D$6), XIRR($F$11:F450, $D$11:D450), ""), "")</f>
        <v/>
      </c>
      <c r="H450" s="13" t="str">
        <f>IFERROR(IF(C449-1 = COUNTIF(TransTable[Fund Name], 'Fund Analysis'!$D$6), MIRR($F$11:F450, 0, VLOOKUP($D$6, InvestTable[], 10, FALSE)), ""), "")</f>
        <v/>
      </c>
      <c r="I450" s="23" t="str">
        <f t="shared" si="14"/>
        <v/>
      </c>
    </row>
    <row r="451" spans="2:9" x14ac:dyDescent="0.2">
      <c r="B451" s="22"/>
      <c r="C451" s="20" t="str">
        <f t="shared" si="15"/>
        <v/>
      </c>
      <c r="D451" s="10" t="str" cm="1">
        <f t="array" ref="D451">IFERROR(INDEX(TransTable[Date], SMALL( IF( 'Fund Analysis'!$D$6 = TransTable[Fund Name], ROW( TransTable[Fund Name]) - ROW( 'Transaction List'!$B$10) + 1), 'Fund Analysis'!C450)), IFERROR(IF( C450-1 = COUNTIF(TransTable[Fund Name], 'Fund Analysis'!$D$6), MAX( IF( TransTable[Fund Name] = 'Fund Analysis'!$D$6, TransTable[Date])), ""), ""))</f>
        <v/>
      </c>
      <c r="E451" s="11" t="str" cm="1">
        <f t="array" ref="E451">IFERROR(INDEX(TransTable[Transaction Type], SMALL( IF( 'Fund Analysis'!$D$6 = TransTable[Fund Name], ROW( TransTable[Fund Name]) - ROW( 'Transaction List'!$B$10) + 1), C450)), IFERROR(IF( C450-1 = COUNTIF(TransTable[Fund Name], 'Fund Analysis'!$D$6), "Current Value", ""), ""))</f>
        <v/>
      </c>
      <c r="F451" s="12" t="str" cm="1">
        <f t="array" ref="F451">IFERROR(IF(E451 = "Valuation", 0, INDEX(TransTable[Amount], SMALL( IF( 'Fund Analysis'!$D$6 = TransTable[Fund Name], ROW( TransTable[Fund Name]) - ROW( 'Transaction List'!$B$10) + 1), C450))), IFERROR(IF( C450-1 = COUNTIF(TransTable[Fund Name], 'Fund Analysis'!$D$6), VLOOKUP( $D$6, InvestTable[], MATCH( "Expected Valuation", InvestTable[#Headers], 0), FALSE), ""), ""))</f>
        <v/>
      </c>
      <c r="G451" s="13" t="str">
        <f>IFERROR(IF(C450-1 = COUNTIF(TransTable[Fund Name], 'Fund Analysis'!$D$6), XIRR($F$11:F451, $D$11:D451), ""), "")</f>
        <v/>
      </c>
      <c r="H451" s="13" t="str">
        <f>IFERROR(IF(C450-1 = COUNTIF(TransTable[Fund Name], 'Fund Analysis'!$D$6), MIRR($F$11:F451, 0, VLOOKUP($D$6, InvestTable[], 10, FALSE)), ""), "")</f>
        <v/>
      </c>
      <c r="I451" s="23" t="str">
        <f t="shared" si="14"/>
        <v/>
      </c>
    </row>
    <row r="452" spans="2:9" x14ac:dyDescent="0.2">
      <c r="B452" s="22"/>
      <c r="C452" s="20" t="str">
        <f t="shared" si="15"/>
        <v/>
      </c>
      <c r="D452" s="10" t="str" cm="1">
        <f t="array" ref="D452">IFERROR(INDEX(TransTable[Date], SMALL( IF( 'Fund Analysis'!$D$6 = TransTable[Fund Name], ROW( TransTable[Fund Name]) - ROW( 'Transaction List'!$B$10) + 1), 'Fund Analysis'!C451)), IFERROR(IF( C451-1 = COUNTIF(TransTable[Fund Name], 'Fund Analysis'!$D$6), MAX( IF( TransTable[Fund Name] = 'Fund Analysis'!$D$6, TransTable[Date])), ""), ""))</f>
        <v/>
      </c>
      <c r="E452" s="11" t="str" cm="1">
        <f t="array" ref="E452">IFERROR(INDEX(TransTable[Transaction Type], SMALL( IF( 'Fund Analysis'!$D$6 = TransTable[Fund Name], ROW( TransTable[Fund Name]) - ROW( 'Transaction List'!$B$10) + 1), C451)), IFERROR(IF( C451-1 = COUNTIF(TransTable[Fund Name], 'Fund Analysis'!$D$6), "Current Value", ""), ""))</f>
        <v/>
      </c>
      <c r="F452" s="12" t="str" cm="1">
        <f t="array" ref="F452">IFERROR(IF(E452 = "Valuation", 0, INDEX(TransTable[Amount], SMALL( IF( 'Fund Analysis'!$D$6 = TransTable[Fund Name], ROW( TransTable[Fund Name]) - ROW( 'Transaction List'!$B$10) + 1), C451))), IFERROR(IF( C451-1 = COUNTIF(TransTable[Fund Name], 'Fund Analysis'!$D$6), VLOOKUP( $D$6, InvestTable[], MATCH( "Expected Valuation", InvestTable[#Headers], 0), FALSE), ""), ""))</f>
        <v/>
      </c>
      <c r="G452" s="13" t="str">
        <f>IFERROR(IF(C451-1 = COUNTIF(TransTable[Fund Name], 'Fund Analysis'!$D$6), XIRR($F$11:F452, $D$11:D452), ""), "")</f>
        <v/>
      </c>
      <c r="H452" s="13" t="str">
        <f>IFERROR(IF(C451-1 = COUNTIF(TransTable[Fund Name], 'Fund Analysis'!$D$6), MIRR($F$11:F452, 0, VLOOKUP($D$6, InvestTable[], 10, FALSE)), ""), "")</f>
        <v/>
      </c>
      <c r="I452" s="23" t="str">
        <f t="shared" si="14"/>
        <v/>
      </c>
    </row>
    <row r="453" spans="2:9" x14ac:dyDescent="0.2">
      <c r="B453" s="22"/>
      <c r="C453" s="20" t="str">
        <f t="shared" si="15"/>
        <v/>
      </c>
      <c r="D453" s="10" t="str" cm="1">
        <f t="array" ref="D453">IFERROR(INDEX(TransTable[Date], SMALL( IF( 'Fund Analysis'!$D$6 = TransTable[Fund Name], ROW( TransTable[Fund Name]) - ROW( 'Transaction List'!$B$10) + 1), 'Fund Analysis'!C452)), IFERROR(IF( C452-1 = COUNTIF(TransTable[Fund Name], 'Fund Analysis'!$D$6), MAX( IF( TransTable[Fund Name] = 'Fund Analysis'!$D$6, TransTable[Date])), ""), ""))</f>
        <v/>
      </c>
      <c r="E453" s="11" t="str" cm="1">
        <f t="array" ref="E453">IFERROR(INDEX(TransTable[Transaction Type], SMALL( IF( 'Fund Analysis'!$D$6 = TransTable[Fund Name], ROW( TransTable[Fund Name]) - ROW( 'Transaction List'!$B$10) + 1), C452)), IFERROR(IF( C452-1 = COUNTIF(TransTable[Fund Name], 'Fund Analysis'!$D$6), "Current Value", ""), ""))</f>
        <v/>
      </c>
      <c r="F453" s="12" t="str" cm="1">
        <f t="array" ref="F453">IFERROR(IF(E453 = "Valuation", 0, INDEX(TransTable[Amount], SMALL( IF( 'Fund Analysis'!$D$6 = TransTable[Fund Name], ROW( TransTable[Fund Name]) - ROW( 'Transaction List'!$B$10) + 1), C452))), IFERROR(IF( C452-1 = COUNTIF(TransTable[Fund Name], 'Fund Analysis'!$D$6), VLOOKUP( $D$6, InvestTable[], MATCH( "Expected Valuation", InvestTable[#Headers], 0), FALSE), ""), ""))</f>
        <v/>
      </c>
      <c r="G453" s="13" t="str">
        <f>IFERROR(IF(C452-1 = COUNTIF(TransTable[Fund Name], 'Fund Analysis'!$D$6), XIRR($F$11:F453, $D$11:D453), ""), "")</f>
        <v/>
      </c>
      <c r="H453" s="13" t="str">
        <f>IFERROR(IF(C452-1 = COUNTIF(TransTable[Fund Name], 'Fund Analysis'!$D$6), MIRR($F$11:F453, 0, VLOOKUP($D$6, InvestTable[], 10, FALSE)), ""), "")</f>
        <v/>
      </c>
      <c r="I453" s="23" t="str">
        <f t="shared" si="14"/>
        <v/>
      </c>
    </row>
    <row r="454" spans="2:9" x14ac:dyDescent="0.2">
      <c r="B454" s="22"/>
      <c r="C454" s="20" t="str">
        <f t="shared" si="15"/>
        <v/>
      </c>
      <c r="D454" s="10" t="str" cm="1">
        <f t="array" ref="D454">IFERROR(INDEX(TransTable[Date], SMALL( IF( 'Fund Analysis'!$D$6 = TransTable[Fund Name], ROW( TransTable[Fund Name]) - ROW( 'Transaction List'!$B$10) + 1), 'Fund Analysis'!C453)), IFERROR(IF( C453-1 = COUNTIF(TransTable[Fund Name], 'Fund Analysis'!$D$6), MAX( IF( TransTable[Fund Name] = 'Fund Analysis'!$D$6, TransTable[Date])), ""), ""))</f>
        <v/>
      </c>
      <c r="E454" s="11" t="str" cm="1">
        <f t="array" ref="E454">IFERROR(INDEX(TransTable[Transaction Type], SMALL( IF( 'Fund Analysis'!$D$6 = TransTable[Fund Name], ROW( TransTable[Fund Name]) - ROW( 'Transaction List'!$B$10) + 1), C453)), IFERROR(IF( C453-1 = COUNTIF(TransTable[Fund Name], 'Fund Analysis'!$D$6), "Current Value", ""), ""))</f>
        <v/>
      </c>
      <c r="F454" s="12" t="str" cm="1">
        <f t="array" ref="F454">IFERROR(IF(E454 = "Valuation", 0, INDEX(TransTable[Amount], SMALL( IF( 'Fund Analysis'!$D$6 = TransTable[Fund Name], ROW( TransTable[Fund Name]) - ROW( 'Transaction List'!$B$10) + 1), C453))), IFERROR(IF( C453-1 = COUNTIF(TransTable[Fund Name], 'Fund Analysis'!$D$6), VLOOKUP( $D$6, InvestTable[], MATCH( "Expected Valuation", InvestTable[#Headers], 0), FALSE), ""), ""))</f>
        <v/>
      </c>
      <c r="G454" s="13" t="str">
        <f>IFERROR(IF(C453-1 = COUNTIF(TransTable[Fund Name], 'Fund Analysis'!$D$6), XIRR($F$11:F454, $D$11:D454), ""), "")</f>
        <v/>
      </c>
      <c r="H454" s="13" t="str">
        <f>IFERROR(IF(C453-1 = COUNTIF(TransTable[Fund Name], 'Fund Analysis'!$D$6), MIRR($F$11:F454, 0, VLOOKUP($D$6, InvestTable[], 10, FALSE)), ""), "")</f>
        <v/>
      </c>
      <c r="I454" s="23" t="str">
        <f t="shared" si="14"/>
        <v/>
      </c>
    </row>
    <row r="455" spans="2:9" x14ac:dyDescent="0.2">
      <c r="B455" s="22"/>
      <c r="C455" s="20" t="str">
        <f t="shared" si="15"/>
        <v/>
      </c>
      <c r="D455" s="10" t="str" cm="1">
        <f t="array" ref="D455">IFERROR(INDEX(TransTable[Date], SMALL( IF( 'Fund Analysis'!$D$6 = TransTable[Fund Name], ROW( TransTable[Fund Name]) - ROW( 'Transaction List'!$B$10) + 1), 'Fund Analysis'!C454)), IFERROR(IF( C454-1 = COUNTIF(TransTable[Fund Name], 'Fund Analysis'!$D$6), MAX( IF( TransTable[Fund Name] = 'Fund Analysis'!$D$6, TransTable[Date])), ""), ""))</f>
        <v/>
      </c>
      <c r="E455" s="11" t="str" cm="1">
        <f t="array" ref="E455">IFERROR(INDEX(TransTable[Transaction Type], SMALL( IF( 'Fund Analysis'!$D$6 = TransTable[Fund Name], ROW( TransTable[Fund Name]) - ROW( 'Transaction List'!$B$10) + 1), C454)), IFERROR(IF( C454-1 = COUNTIF(TransTable[Fund Name], 'Fund Analysis'!$D$6), "Current Value", ""), ""))</f>
        <v/>
      </c>
      <c r="F455" s="12" t="str" cm="1">
        <f t="array" ref="F455">IFERROR(IF(E455 = "Valuation", 0, INDEX(TransTable[Amount], SMALL( IF( 'Fund Analysis'!$D$6 = TransTable[Fund Name], ROW( TransTable[Fund Name]) - ROW( 'Transaction List'!$B$10) + 1), C454))), IFERROR(IF( C454-1 = COUNTIF(TransTable[Fund Name], 'Fund Analysis'!$D$6), VLOOKUP( $D$6, InvestTable[], MATCH( "Expected Valuation", InvestTable[#Headers], 0), FALSE), ""), ""))</f>
        <v/>
      </c>
      <c r="G455" s="13" t="str">
        <f>IFERROR(IF(C454-1 = COUNTIF(TransTable[Fund Name], 'Fund Analysis'!$D$6), XIRR($F$11:F455, $D$11:D455), ""), "")</f>
        <v/>
      </c>
      <c r="H455" s="13" t="str">
        <f>IFERROR(IF(C454-1 = COUNTIF(TransTable[Fund Name], 'Fund Analysis'!$D$6), MIRR($F$11:F455, 0, VLOOKUP($D$6, InvestTable[], 10, FALSE)), ""), "")</f>
        <v/>
      </c>
      <c r="I455" s="23" t="str">
        <f t="shared" si="14"/>
        <v/>
      </c>
    </row>
    <row r="456" spans="2:9" x14ac:dyDescent="0.2">
      <c r="B456" s="22"/>
      <c r="C456" s="20" t="str">
        <f t="shared" si="15"/>
        <v/>
      </c>
      <c r="D456" s="10" t="str" cm="1">
        <f t="array" ref="D456">IFERROR(INDEX(TransTable[Date], SMALL( IF( 'Fund Analysis'!$D$6 = TransTable[Fund Name], ROW( TransTable[Fund Name]) - ROW( 'Transaction List'!$B$10) + 1), 'Fund Analysis'!C455)), IFERROR(IF( C455-1 = COUNTIF(TransTable[Fund Name], 'Fund Analysis'!$D$6), MAX( IF( TransTable[Fund Name] = 'Fund Analysis'!$D$6, TransTable[Date])), ""), ""))</f>
        <v/>
      </c>
      <c r="E456" s="11" t="str" cm="1">
        <f t="array" ref="E456">IFERROR(INDEX(TransTable[Transaction Type], SMALL( IF( 'Fund Analysis'!$D$6 = TransTable[Fund Name], ROW( TransTable[Fund Name]) - ROW( 'Transaction List'!$B$10) + 1), C455)), IFERROR(IF( C455-1 = COUNTIF(TransTable[Fund Name], 'Fund Analysis'!$D$6), "Current Value", ""), ""))</f>
        <v/>
      </c>
      <c r="F456" s="12" t="str" cm="1">
        <f t="array" ref="F456">IFERROR(IF(E456 = "Valuation", 0, INDEX(TransTable[Amount], SMALL( IF( 'Fund Analysis'!$D$6 = TransTable[Fund Name], ROW( TransTable[Fund Name]) - ROW( 'Transaction List'!$B$10) + 1), C455))), IFERROR(IF( C455-1 = COUNTIF(TransTable[Fund Name], 'Fund Analysis'!$D$6), VLOOKUP( $D$6, InvestTable[], MATCH( "Expected Valuation", InvestTable[#Headers], 0), FALSE), ""), ""))</f>
        <v/>
      </c>
      <c r="G456" s="13" t="str">
        <f>IFERROR(IF(C455-1 = COUNTIF(TransTable[Fund Name], 'Fund Analysis'!$D$6), XIRR($F$11:F456, $D$11:D456), ""), "")</f>
        <v/>
      </c>
      <c r="H456" s="13" t="str">
        <f>IFERROR(IF(C455-1 = COUNTIF(TransTable[Fund Name], 'Fund Analysis'!$D$6), MIRR($F$11:F456, 0, VLOOKUP($D$6, InvestTable[], 10, FALSE)), ""), "")</f>
        <v/>
      </c>
      <c r="I456" s="23" t="str">
        <f t="shared" si="14"/>
        <v/>
      </c>
    </row>
    <row r="457" spans="2:9" x14ac:dyDescent="0.2">
      <c r="B457" s="22"/>
      <c r="C457" s="20" t="str">
        <f t="shared" si="15"/>
        <v/>
      </c>
      <c r="D457" s="10" t="str" cm="1">
        <f t="array" ref="D457">IFERROR(INDEX(TransTable[Date], SMALL( IF( 'Fund Analysis'!$D$6 = TransTable[Fund Name], ROW( TransTable[Fund Name]) - ROW( 'Transaction List'!$B$10) + 1), 'Fund Analysis'!C456)), IFERROR(IF( C456-1 = COUNTIF(TransTable[Fund Name], 'Fund Analysis'!$D$6), MAX( IF( TransTable[Fund Name] = 'Fund Analysis'!$D$6, TransTable[Date])), ""), ""))</f>
        <v/>
      </c>
      <c r="E457" s="11" t="str" cm="1">
        <f t="array" ref="E457">IFERROR(INDEX(TransTable[Transaction Type], SMALL( IF( 'Fund Analysis'!$D$6 = TransTable[Fund Name], ROW( TransTable[Fund Name]) - ROW( 'Transaction List'!$B$10) + 1), C456)), IFERROR(IF( C456-1 = COUNTIF(TransTable[Fund Name], 'Fund Analysis'!$D$6), "Current Value", ""), ""))</f>
        <v/>
      </c>
      <c r="F457" s="12" t="str" cm="1">
        <f t="array" ref="F457">IFERROR(IF(E457 = "Valuation", 0, INDEX(TransTable[Amount], SMALL( IF( 'Fund Analysis'!$D$6 = TransTable[Fund Name], ROW( TransTable[Fund Name]) - ROW( 'Transaction List'!$B$10) + 1), C456))), IFERROR(IF( C456-1 = COUNTIF(TransTable[Fund Name], 'Fund Analysis'!$D$6), VLOOKUP( $D$6, InvestTable[], MATCH( "Expected Valuation", InvestTable[#Headers], 0), FALSE), ""), ""))</f>
        <v/>
      </c>
      <c r="G457" s="13" t="str">
        <f>IFERROR(IF(C456-1 = COUNTIF(TransTable[Fund Name], 'Fund Analysis'!$D$6), XIRR($F$11:F457, $D$11:D457), ""), "")</f>
        <v/>
      </c>
      <c r="H457" s="13" t="str">
        <f>IFERROR(IF(C456-1 = COUNTIF(TransTable[Fund Name], 'Fund Analysis'!$D$6), MIRR($F$11:F457, 0, VLOOKUP($D$6, InvestTable[], 10, FALSE)), ""), "")</f>
        <v/>
      </c>
      <c r="I457" s="23" t="str">
        <f t="shared" si="14"/>
        <v/>
      </c>
    </row>
    <row r="458" spans="2:9" x14ac:dyDescent="0.2">
      <c r="B458" s="22"/>
      <c r="C458" s="20" t="str">
        <f t="shared" si="15"/>
        <v/>
      </c>
      <c r="D458" s="10" t="str" cm="1">
        <f t="array" ref="D458">IFERROR(INDEX(TransTable[Date], SMALL( IF( 'Fund Analysis'!$D$6 = TransTable[Fund Name], ROW( TransTable[Fund Name]) - ROW( 'Transaction List'!$B$10) + 1), 'Fund Analysis'!C457)), IFERROR(IF( C457-1 = COUNTIF(TransTable[Fund Name], 'Fund Analysis'!$D$6), MAX( IF( TransTable[Fund Name] = 'Fund Analysis'!$D$6, TransTable[Date])), ""), ""))</f>
        <v/>
      </c>
      <c r="E458" s="11" t="str" cm="1">
        <f t="array" ref="E458">IFERROR(INDEX(TransTable[Transaction Type], SMALL( IF( 'Fund Analysis'!$D$6 = TransTable[Fund Name], ROW( TransTable[Fund Name]) - ROW( 'Transaction List'!$B$10) + 1), C457)), IFERROR(IF( C457-1 = COUNTIF(TransTable[Fund Name], 'Fund Analysis'!$D$6), "Current Value", ""), ""))</f>
        <v/>
      </c>
      <c r="F458" s="12" t="str" cm="1">
        <f t="array" ref="F458">IFERROR(IF(E458 = "Valuation", 0, INDEX(TransTable[Amount], SMALL( IF( 'Fund Analysis'!$D$6 = TransTable[Fund Name], ROW( TransTable[Fund Name]) - ROW( 'Transaction List'!$B$10) + 1), C457))), IFERROR(IF( C457-1 = COUNTIF(TransTable[Fund Name], 'Fund Analysis'!$D$6), VLOOKUP( $D$6, InvestTable[], MATCH( "Expected Valuation", InvestTable[#Headers], 0), FALSE), ""), ""))</f>
        <v/>
      </c>
      <c r="G458" s="13" t="str">
        <f>IFERROR(IF(C457-1 = COUNTIF(TransTable[Fund Name], 'Fund Analysis'!$D$6), XIRR($F$11:F458, $D$11:D458), ""), "")</f>
        <v/>
      </c>
      <c r="H458" s="13" t="str">
        <f>IFERROR(IF(C457-1 = COUNTIF(TransTable[Fund Name], 'Fund Analysis'!$D$6), MIRR($F$11:F458, 0, VLOOKUP($D$6, InvestTable[], 10, FALSE)), ""), "")</f>
        <v/>
      </c>
      <c r="I458" s="23" t="str">
        <f t="shared" si="14"/>
        <v/>
      </c>
    </row>
    <row r="459" spans="2:9" x14ac:dyDescent="0.2">
      <c r="B459" s="22"/>
      <c r="C459" s="20" t="str">
        <f t="shared" si="15"/>
        <v/>
      </c>
      <c r="D459" s="10" t="str" cm="1">
        <f t="array" ref="D459">IFERROR(INDEX(TransTable[Date], SMALL( IF( 'Fund Analysis'!$D$6 = TransTable[Fund Name], ROW( TransTable[Fund Name]) - ROW( 'Transaction List'!$B$10) + 1), 'Fund Analysis'!C458)), IFERROR(IF( C458-1 = COUNTIF(TransTable[Fund Name], 'Fund Analysis'!$D$6), MAX( IF( TransTable[Fund Name] = 'Fund Analysis'!$D$6, TransTable[Date])), ""), ""))</f>
        <v/>
      </c>
      <c r="E459" s="11" t="str" cm="1">
        <f t="array" ref="E459">IFERROR(INDEX(TransTable[Transaction Type], SMALL( IF( 'Fund Analysis'!$D$6 = TransTable[Fund Name], ROW( TransTable[Fund Name]) - ROW( 'Transaction List'!$B$10) + 1), C458)), IFERROR(IF( C458-1 = COUNTIF(TransTable[Fund Name], 'Fund Analysis'!$D$6), "Current Value", ""), ""))</f>
        <v/>
      </c>
      <c r="F459" s="12" t="str" cm="1">
        <f t="array" ref="F459">IFERROR(IF(E459 = "Valuation", 0, INDEX(TransTable[Amount], SMALL( IF( 'Fund Analysis'!$D$6 = TransTable[Fund Name], ROW( TransTable[Fund Name]) - ROW( 'Transaction List'!$B$10) + 1), C458))), IFERROR(IF( C458-1 = COUNTIF(TransTable[Fund Name], 'Fund Analysis'!$D$6), VLOOKUP( $D$6, InvestTable[], MATCH( "Expected Valuation", InvestTable[#Headers], 0), FALSE), ""), ""))</f>
        <v/>
      </c>
      <c r="G459" s="13" t="str">
        <f>IFERROR(IF(C458-1 = COUNTIF(TransTable[Fund Name], 'Fund Analysis'!$D$6), XIRR($F$11:F459, $D$11:D459), ""), "")</f>
        <v/>
      </c>
      <c r="H459" s="13" t="str">
        <f>IFERROR(IF(C458-1 = COUNTIF(TransTable[Fund Name], 'Fund Analysis'!$D$6), MIRR($F$11:F459, 0, VLOOKUP($D$6, InvestTable[], 10, FALSE)), ""), "")</f>
        <v/>
      </c>
      <c r="I459" s="23" t="str">
        <f t="shared" si="14"/>
        <v/>
      </c>
    </row>
    <row r="460" spans="2:9" x14ac:dyDescent="0.2">
      <c r="B460" s="22"/>
      <c r="C460" s="20" t="str">
        <f t="shared" si="15"/>
        <v/>
      </c>
      <c r="D460" s="10" t="str" cm="1">
        <f t="array" ref="D460">IFERROR(INDEX(TransTable[Date], SMALL( IF( 'Fund Analysis'!$D$6 = TransTable[Fund Name], ROW( TransTable[Fund Name]) - ROW( 'Transaction List'!$B$10) + 1), 'Fund Analysis'!C459)), IFERROR(IF( C459-1 = COUNTIF(TransTable[Fund Name], 'Fund Analysis'!$D$6), MAX( IF( TransTable[Fund Name] = 'Fund Analysis'!$D$6, TransTable[Date])), ""), ""))</f>
        <v/>
      </c>
      <c r="E460" s="11" t="str" cm="1">
        <f t="array" ref="E460">IFERROR(INDEX(TransTable[Transaction Type], SMALL( IF( 'Fund Analysis'!$D$6 = TransTable[Fund Name], ROW( TransTable[Fund Name]) - ROW( 'Transaction List'!$B$10) + 1), C459)), IFERROR(IF( C459-1 = COUNTIF(TransTable[Fund Name], 'Fund Analysis'!$D$6), "Current Value", ""), ""))</f>
        <v/>
      </c>
      <c r="F460" s="12" t="str" cm="1">
        <f t="array" ref="F460">IFERROR(IF(E460 = "Valuation", 0, INDEX(TransTable[Amount], SMALL( IF( 'Fund Analysis'!$D$6 = TransTable[Fund Name], ROW( TransTable[Fund Name]) - ROW( 'Transaction List'!$B$10) + 1), C459))), IFERROR(IF( C459-1 = COUNTIF(TransTable[Fund Name], 'Fund Analysis'!$D$6), VLOOKUP( $D$6, InvestTable[], MATCH( "Expected Valuation", InvestTable[#Headers], 0), FALSE), ""), ""))</f>
        <v/>
      </c>
      <c r="G460" s="13" t="str">
        <f>IFERROR(IF(C459-1 = COUNTIF(TransTable[Fund Name], 'Fund Analysis'!$D$6), XIRR($F$11:F460, $D$11:D460), ""), "")</f>
        <v/>
      </c>
      <c r="H460" s="13" t="str">
        <f>IFERROR(IF(C459-1 = COUNTIF(TransTable[Fund Name], 'Fund Analysis'!$D$6), MIRR($F$11:F460, 0, VLOOKUP($D$6, InvestTable[], 10, FALSE)), ""), "")</f>
        <v/>
      </c>
      <c r="I460" s="23" t="str">
        <f t="shared" ref="I460:I505" si="16">IFERROR(IF( ( MAX( G460:H460)*2+ MIN( G460:H460))/3 = 0, "", ( MAX( G460:H460)*2+ MIN( G460:H460))/3), "")</f>
        <v/>
      </c>
    </row>
    <row r="461" spans="2:9" x14ac:dyDescent="0.2">
      <c r="B461" s="22"/>
      <c r="C461" s="20" t="str">
        <f t="shared" si="15"/>
        <v/>
      </c>
      <c r="D461" s="10" t="str" cm="1">
        <f t="array" ref="D461">IFERROR(INDEX(TransTable[Date], SMALL( IF( 'Fund Analysis'!$D$6 = TransTable[Fund Name], ROW( TransTable[Fund Name]) - ROW( 'Transaction List'!$B$10) + 1), 'Fund Analysis'!C460)), IFERROR(IF( C460-1 = COUNTIF(TransTable[Fund Name], 'Fund Analysis'!$D$6), MAX( IF( TransTable[Fund Name] = 'Fund Analysis'!$D$6, TransTable[Date])), ""), ""))</f>
        <v/>
      </c>
      <c r="E461" s="11" t="str" cm="1">
        <f t="array" ref="E461">IFERROR(INDEX(TransTable[Transaction Type], SMALL( IF( 'Fund Analysis'!$D$6 = TransTable[Fund Name], ROW( TransTable[Fund Name]) - ROW( 'Transaction List'!$B$10) + 1), C460)), IFERROR(IF( C460-1 = COUNTIF(TransTable[Fund Name], 'Fund Analysis'!$D$6), "Current Value", ""), ""))</f>
        <v/>
      </c>
      <c r="F461" s="12" t="str" cm="1">
        <f t="array" ref="F461">IFERROR(IF(E461 = "Valuation", 0, INDEX(TransTable[Amount], SMALL( IF( 'Fund Analysis'!$D$6 = TransTable[Fund Name], ROW( TransTable[Fund Name]) - ROW( 'Transaction List'!$B$10) + 1), C460))), IFERROR(IF( C460-1 = COUNTIF(TransTable[Fund Name], 'Fund Analysis'!$D$6), VLOOKUP( $D$6, InvestTable[], MATCH( "Expected Valuation", InvestTable[#Headers], 0), FALSE), ""), ""))</f>
        <v/>
      </c>
      <c r="G461" s="13" t="str">
        <f>IFERROR(IF(C460-1 = COUNTIF(TransTable[Fund Name], 'Fund Analysis'!$D$6), XIRR($F$11:F461, $D$11:D461), ""), "")</f>
        <v/>
      </c>
      <c r="H461" s="13" t="str">
        <f>IFERROR(IF(C460-1 = COUNTIF(TransTable[Fund Name], 'Fund Analysis'!$D$6), MIRR($F$11:F461, 0, VLOOKUP($D$6, InvestTable[], 10, FALSE)), ""), "")</f>
        <v/>
      </c>
      <c r="I461" s="23" t="str">
        <f t="shared" si="16"/>
        <v/>
      </c>
    </row>
    <row r="462" spans="2:9" x14ac:dyDescent="0.2">
      <c r="B462" s="22"/>
      <c r="C462" s="20" t="str">
        <f t="shared" si="15"/>
        <v/>
      </c>
      <c r="D462" s="10" t="str" cm="1">
        <f t="array" ref="D462">IFERROR(INDEX(TransTable[Date], SMALL( IF( 'Fund Analysis'!$D$6 = TransTable[Fund Name], ROW( TransTable[Fund Name]) - ROW( 'Transaction List'!$B$10) + 1), 'Fund Analysis'!C461)), IFERROR(IF( C461-1 = COUNTIF(TransTable[Fund Name], 'Fund Analysis'!$D$6), MAX( IF( TransTable[Fund Name] = 'Fund Analysis'!$D$6, TransTable[Date])), ""), ""))</f>
        <v/>
      </c>
      <c r="E462" s="11" t="str" cm="1">
        <f t="array" ref="E462">IFERROR(INDEX(TransTable[Transaction Type], SMALL( IF( 'Fund Analysis'!$D$6 = TransTable[Fund Name], ROW( TransTable[Fund Name]) - ROW( 'Transaction List'!$B$10) + 1), C461)), IFERROR(IF( C461-1 = COUNTIF(TransTable[Fund Name], 'Fund Analysis'!$D$6), "Current Value", ""), ""))</f>
        <v/>
      </c>
      <c r="F462" s="12" t="str" cm="1">
        <f t="array" ref="F462">IFERROR(IF(E462 = "Valuation", 0, INDEX(TransTable[Amount], SMALL( IF( 'Fund Analysis'!$D$6 = TransTable[Fund Name], ROW( TransTable[Fund Name]) - ROW( 'Transaction List'!$B$10) + 1), C461))), IFERROR(IF( C461-1 = COUNTIF(TransTable[Fund Name], 'Fund Analysis'!$D$6), VLOOKUP( $D$6, InvestTable[], MATCH( "Expected Valuation", InvestTable[#Headers], 0), FALSE), ""), ""))</f>
        <v/>
      </c>
      <c r="G462" s="13" t="str">
        <f>IFERROR(IF(C461-1 = COUNTIF(TransTable[Fund Name], 'Fund Analysis'!$D$6), XIRR($F$11:F462, $D$11:D462), ""), "")</f>
        <v/>
      </c>
      <c r="H462" s="13" t="str">
        <f>IFERROR(IF(C461-1 = COUNTIF(TransTable[Fund Name], 'Fund Analysis'!$D$6), MIRR($F$11:F462, 0, VLOOKUP($D$6, InvestTable[], 10, FALSE)), ""), "")</f>
        <v/>
      </c>
      <c r="I462" s="23" t="str">
        <f t="shared" si="16"/>
        <v/>
      </c>
    </row>
    <row r="463" spans="2:9" x14ac:dyDescent="0.2">
      <c r="B463" s="22"/>
      <c r="C463" s="20" t="str">
        <f t="shared" si="15"/>
        <v/>
      </c>
      <c r="D463" s="10" t="str" cm="1">
        <f t="array" ref="D463">IFERROR(INDEX(TransTable[Date], SMALL( IF( 'Fund Analysis'!$D$6 = TransTable[Fund Name], ROW( TransTable[Fund Name]) - ROW( 'Transaction List'!$B$10) + 1), 'Fund Analysis'!C462)), IFERROR(IF( C462-1 = COUNTIF(TransTable[Fund Name], 'Fund Analysis'!$D$6), MAX( IF( TransTable[Fund Name] = 'Fund Analysis'!$D$6, TransTable[Date])), ""), ""))</f>
        <v/>
      </c>
      <c r="E463" s="11" t="str" cm="1">
        <f t="array" ref="E463">IFERROR(INDEX(TransTable[Transaction Type], SMALL( IF( 'Fund Analysis'!$D$6 = TransTable[Fund Name], ROW( TransTable[Fund Name]) - ROW( 'Transaction List'!$B$10) + 1), C462)), IFERROR(IF( C462-1 = COUNTIF(TransTable[Fund Name], 'Fund Analysis'!$D$6), "Current Value", ""), ""))</f>
        <v/>
      </c>
      <c r="F463" s="12" t="str" cm="1">
        <f t="array" ref="F463">IFERROR(IF(E463 = "Valuation", 0, INDEX(TransTable[Amount], SMALL( IF( 'Fund Analysis'!$D$6 = TransTable[Fund Name], ROW( TransTable[Fund Name]) - ROW( 'Transaction List'!$B$10) + 1), C462))), IFERROR(IF( C462-1 = COUNTIF(TransTable[Fund Name], 'Fund Analysis'!$D$6), VLOOKUP( $D$6, InvestTable[], MATCH( "Expected Valuation", InvestTable[#Headers], 0), FALSE), ""), ""))</f>
        <v/>
      </c>
      <c r="G463" s="13" t="str">
        <f>IFERROR(IF(C462-1 = COUNTIF(TransTable[Fund Name], 'Fund Analysis'!$D$6), XIRR($F$11:F463, $D$11:D463), ""), "")</f>
        <v/>
      </c>
      <c r="H463" s="13" t="str">
        <f>IFERROR(IF(C462-1 = COUNTIF(TransTable[Fund Name], 'Fund Analysis'!$D$6), MIRR($F$11:F463, 0, VLOOKUP($D$6, InvestTable[], 10, FALSE)), ""), "")</f>
        <v/>
      </c>
      <c r="I463" s="23" t="str">
        <f t="shared" si="16"/>
        <v/>
      </c>
    </row>
    <row r="464" spans="2:9" x14ac:dyDescent="0.2">
      <c r="B464" s="22"/>
      <c r="C464" s="20" t="str">
        <f t="shared" si="15"/>
        <v/>
      </c>
      <c r="D464" s="10" t="str" cm="1">
        <f t="array" ref="D464">IFERROR(INDEX(TransTable[Date], SMALL( IF( 'Fund Analysis'!$D$6 = TransTable[Fund Name], ROW( TransTable[Fund Name]) - ROW( 'Transaction List'!$B$10) + 1), 'Fund Analysis'!C463)), IFERROR(IF( C463-1 = COUNTIF(TransTable[Fund Name], 'Fund Analysis'!$D$6), MAX( IF( TransTable[Fund Name] = 'Fund Analysis'!$D$6, TransTable[Date])), ""), ""))</f>
        <v/>
      </c>
      <c r="E464" s="11" t="str" cm="1">
        <f t="array" ref="E464">IFERROR(INDEX(TransTable[Transaction Type], SMALL( IF( 'Fund Analysis'!$D$6 = TransTable[Fund Name], ROW( TransTable[Fund Name]) - ROW( 'Transaction List'!$B$10) + 1), C463)), IFERROR(IF( C463-1 = COUNTIF(TransTable[Fund Name], 'Fund Analysis'!$D$6), "Current Value", ""), ""))</f>
        <v/>
      </c>
      <c r="F464" s="12" t="str" cm="1">
        <f t="array" ref="F464">IFERROR(IF(E464 = "Valuation", 0, INDEX(TransTable[Amount], SMALL( IF( 'Fund Analysis'!$D$6 = TransTable[Fund Name], ROW( TransTable[Fund Name]) - ROW( 'Transaction List'!$B$10) + 1), C463))), IFERROR(IF( C463-1 = COUNTIF(TransTable[Fund Name], 'Fund Analysis'!$D$6), VLOOKUP( $D$6, InvestTable[], MATCH( "Expected Valuation", InvestTable[#Headers], 0), FALSE), ""), ""))</f>
        <v/>
      </c>
      <c r="G464" s="13" t="str">
        <f>IFERROR(IF(C463-1 = COUNTIF(TransTable[Fund Name], 'Fund Analysis'!$D$6), XIRR($F$11:F464, $D$11:D464), ""), "")</f>
        <v/>
      </c>
      <c r="H464" s="13" t="str">
        <f>IFERROR(IF(C463-1 = COUNTIF(TransTable[Fund Name], 'Fund Analysis'!$D$6), MIRR($F$11:F464, 0, VLOOKUP($D$6, InvestTable[], 10, FALSE)), ""), "")</f>
        <v/>
      </c>
      <c r="I464" s="23" t="str">
        <f t="shared" si="16"/>
        <v/>
      </c>
    </row>
    <row r="465" spans="2:9" x14ac:dyDescent="0.2">
      <c r="B465" s="22"/>
      <c r="C465" s="20" t="str">
        <f t="shared" si="15"/>
        <v/>
      </c>
      <c r="D465" s="10" t="str" cm="1">
        <f t="array" ref="D465">IFERROR(INDEX(TransTable[Date], SMALL( IF( 'Fund Analysis'!$D$6 = TransTable[Fund Name], ROW( TransTable[Fund Name]) - ROW( 'Transaction List'!$B$10) + 1), 'Fund Analysis'!C464)), IFERROR(IF( C464-1 = COUNTIF(TransTable[Fund Name], 'Fund Analysis'!$D$6), MAX( IF( TransTable[Fund Name] = 'Fund Analysis'!$D$6, TransTable[Date])), ""), ""))</f>
        <v/>
      </c>
      <c r="E465" s="11" t="str" cm="1">
        <f t="array" ref="E465">IFERROR(INDEX(TransTable[Transaction Type], SMALL( IF( 'Fund Analysis'!$D$6 = TransTable[Fund Name], ROW( TransTable[Fund Name]) - ROW( 'Transaction List'!$B$10) + 1), C464)), IFERROR(IF( C464-1 = COUNTIF(TransTable[Fund Name], 'Fund Analysis'!$D$6), "Current Value", ""), ""))</f>
        <v/>
      </c>
      <c r="F465" s="12" t="str" cm="1">
        <f t="array" ref="F465">IFERROR(IF(E465 = "Valuation", 0, INDEX(TransTable[Amount], SMALL( IF( 'Fund Analysis'!$D$6 = TransTable[Fund Name], ROW( TransTable[Fund Name]) - ROW( 'Transaction List'!$B$10) + 1), C464))), IFERROR(IF( C464-1 = COUNTIF(TransTable[Fund Name], 'Fund Analysis'!$D$6), VLOOKUP( $D$6, InvestTable[], MATCH( "Expected Valuation", InvestTable[#Headers], 0), FALSE), ""), ""))</f>
        <v/>
      </c>
      <c r="G465" s="13" t="str">
        <f>IFERROR(IF(C464-1 = COUNTIF(TransTable[Fund Name], 'Fund Analysis'!$D$6), XIRR($F$11:F465, $D$11:D465), ""), "")</f>
        <v/>
      </c>
      <c r="H465" s="13" t="str">
        <f>IFERROR(IF(C464-1 = COUNTIF(TransTable[Fund Name], 'Fund Analysis'!$D$6), MIRR($F$11:F465, 0, VLOOKUP($D$6, InvestTable[], 10, FALSE)), ""), "")</f>
        <v/>
      </c>
      <c r="I465" s="23" t="str">
        <f t="shared" si="16"/>
        <v/>
      </c>
    </row>
    <row r="466" spans="2:9" x14ac:dyDescent="0.2">
      <c r="B466" s="22"/>
      <c r="C466" s="20" t="str">
        <f t="shared" si="15"/>
        <v/>
      </c>
      <c r="D466" s="10" t="str" cm="1">
        <f t="array" ref="D466">IFERROR(INDEX(TransTable[Date], SMALL( IF( 'Fund Analysis'!$D$6 = TransTable[Fund Name], ROW( TransTable[Fund Name]) - ROW( 'Transaction List'!$B$10) + 1), 'Fund Analysis'!C465)), IFERROR(IF( C465-1 = COUNTIF(TransTable[Fund Name], 'Fund Analysis'!$D$6), MAX( IF( TransTable[Fund Name] = 'Fund Analysis'!$D$6, TransTable[Date])), ""), ""))</f>
        <v/>
      </c>
      <c r="E466" s="11" t="str" cm="1">
        <f t="array" ref="E466">IFERROR(INDEX(TransTable[Transaction Type], SMALL( IF( 'Fund Analysis'!$D$6 = TransTable[Fund Name], ROW( TransTable[Fund Name]) - ROW( 'Transaction List'!$B$10) + 1), C465)), IFERROR(IF( C465-1 = COUNTIF(TransTable[Fund Name], 'Fund Analysis'!$D$6), "Current Value", ""), ""))</f>
        <v/>
      </c>
      <c r="F466" s="12" t="str" cm="1">
        <f t="array" ref="F466">IFERROR(IF(E466 = "Valuation", 0, INDEX(TransTable[Amount], SMALL( IF( 'Fund Analysis'!$D$6 = TransTable[Fund Name], ROW( TransTable[Fund Name]) - ROW( 'Transaction List'!$B$10) + 1), C465))), IFERROR(IF( C465-1 = COUNTIF(TransTable[Fund Name], 'Fund Analysis'!$D$6), VLOOKUP( $D$6, InvestTable[], MATCH( "Expected Valuation", InvestTable[#Headers], 0), FALSE), ""), ""))</f>
        <v/>
      </c>
      <c r="G466" s="13" t="str">
        <f>IFERROR(IF(C465-1 = COUNTIF(TransTable[Fund Name], 'Fund Analysis'!$D$6), XIRR($F$11:F466, $D$11:D466), ""), "")</f>
        <v/>
      </c>
      <c r="H466" s="13" t="str">
        <f>IFERROR(IF(C465-1 = COUNTIF(TransTable[Fund Name], 'Fund Analysis'!$D$6), MIRR($F$11:F466, 0, VLOOKUP($D$6, InvestTable[], 10, FALSE)), ""), "")</f>
        <v/>
      </c>
      <c r="I466" s="23" t="str">
        <f t="shared" si="16"/>
        <v/>
      </c>
    </row>
    <row r="467" spans="2:9" x14ac:dyDescent="0.2">
      <c r="B467" s="22"/>
      <c r="C467" s="20" t="str">
        <f t="shared" si="15"/>
        <v/>
      </c>
      <c r="D467" s="10" t="str" cm="1">
        <f t="array" ref="D467">IFERROR(INDEX(TransTable[Date], SMALL( IF( 'Fund Analysis'!$D$6 = TransTable[Fund Name], ROW( TransTable[Fund Name]) - ROW( 'Transaction List'!$B$10) + 1), 'Fund Analysis'!C466)), IFERROR(IF( C466-1 = COUNTIF(TransTable[Fund Name], 'Fund Analysis'!$D$6), MAX( IF( TransTable[Fund Name] = 'Fund Analysis'!$D$6, TransTable[Date])), ""), ""))</f>
        <v/>
      </c>
      <c r="E467" s="11" t="str" cm="1">
        <f t="array" ref="E467">IFERROR(INDEX(TransTable[Transaction Type], SMALL( IF( 'Fund Analysis'!$D$6 = TransTable[Fund Name], ROW( TransTable[Fund Name]) - ROW( 'Transaction List'!$B$10) + 1), C466)), IFERROR(IF( C466-1 = COUNTIF(TransTable[Fund Name], 'Fund Analysis'!$D$6), "Current Value", ""), ""))</f>
        <v/>
      </c>
      <c r="F467" s="12" t="str" cm="1">
        <f t="array" ref="F467">IFERROR(IF(E467 = "Valuation", 0, INDEX(TransTable[Amount], SMALL( IF( 'Fund Analysis'!$D$6 = TransTable[Fund Name], ROW( TransTable[Fund Name]) - ROW( 'Transaction List'!$B$10) + 1), C466))), IFERROR(IF( C466-1 = COUNTIF(TransTable[Fund Name], 'Fund Analysis'!$D$6), VLOOKUP( $D$6, InvestTable[], MATCH( "Expected Valuation", InvestTable[#Headers], 0), FALSE), ""), ""))</f>
        <v/>
      </c>
      <c r="G467" s="13" t="str">
        <f>IFERROR(IF(C466-1 = COUNTIF(TransTable[Fund Name], 'Fund Analysis'!$D$6), XIRR($F$11:F467, $D$11:D467), ""), "")</f>
        <v/>
      </c>
      <c r="H467" s="13" t="str">
        <f>IFERROR(IF(C466-1 = COUNTIF(TransTable[Fund Name], 'Fund Analysis'!$D$6), MIRR($F$11:F467, 0, VLOOKUP($D$6, InvestTable[], 10, FALSE)), ""), "")</f>
        <v/>
      </c>
      <c r="I467" s="23" t="str">
        <f t="shared" si="16"/>
        <v/>
      </c>
    </row>
    <row r="468" spans="2:9" x14ac:dyDescent="0.2">
      <c r="B468" s="22"/>
      <c r="C468" s="20" t="str">
        <f t="shared" si="15"/>
        <v/>
      </c>
      <c r="D468" s="10" t="str" cm="1">
        <f t="array" ref="D468">IFERROR(INDEX(TransTable[Date], SMALL( IF( 'Fund Analysis'!$D$6 = TransTable[Fund Name], ROW( TransTable[Fund Name]) - ROW( 'Transaction List'!$B$10) + 1), 'Fund Analysis'!C467)), IFERROR(IF( C467-1 = COUNTIF(TransTable[Fund Name], 'Fund Analysis'!$D$6), MAX( IF( TransTable[Fund Name] = 'Fund Analysis'!$D$6, TransTable[Date])), ""), ""))</f>
        <v/>
      </c>
      <c r="E468" s="11" t="str" cm="1">
        <f t="array" ref="E468">IFERROR(INDEX(TransTable[Transaction Type], SMALL( IF( 'Fund Analysis'!$D$6 = TransTable[Fund Name], ROW( TransTable[Fund Name]) - ROW( 'Transaction List'!$B$10) + 1), C467)), IFERROR(IF( C467-1 = COUNTIF(TransTable[Fund Name], 'Fund Analysis'!$D$6), "Current Value", ""), ""))</f>
        <v/>
      </c>
      <c r="F468" s="12" t="str" cm="1">
        <f t="array" ref="F468">IFERROR(IF(E468 = "Valuation", 0, INDEX(TransTable[Amount], SMALL( IF( 'Fund Analysis'!$D$6 = TransTable[Fund Name], ROW( TransTable[Fund Name]) - ROW( 'Transaction List'!$B$10) + 1), C467))), IFERROR(IF( C467-1 = COUNTIF(TransTable[Fund Name], 'Fund Analysis'!$D$6), VLOOKUP( $D$6, InvestTable[], MATCH( "Expected Valuation", InvestTable[#Headers], 0), FALSE), ""), ""))</f>
        <v/>
      </c>
      <c r="G468" s="13" t="str">
        <f>IFERROR(IF(C467-1 = COUNTIF(TransTable[Fund Name], 'Fund Analysis'!$D$6), XIRR($F$11:F468, $D$11:D468), ""), "")</f>
        <v/>
      </c>
      <c r="H468" s="13" t="str">
        <f>IFERROR(IF(C467-1 = COUNTIF(TransTable[Fund Name], 'Fund Analysis'!$D$6), MIRR($F$11:F468, 0, VLOOKUP($D$6, InvestTable[], 10, FALSE)), ""), "")</f>
        <v/>
      </c>
      <c r="I468" s="23" t="str">
        <f t="shared" si="16"/>
        <v/>
      </c>
    </row>
    <row r="469" spans="2:9" x14ac:dyDescent="0.2">
      <c r="B469" s="22"/>
      <c r="C469" s="20" t="str">
        <f t="shared" si="15"/>
        <v/>
      </c>
      <c r="D469" s="10" t="str" cm="1">
        <f t="array" ref="D469">IFERROR(INDEX(TransTable[Date], SMALL( IF( 'Fund Analysis'!$D$6 = TransTable[Fund Name], ROW( TransTable[Fund Name]) - ROW( 'Transaction List'!$B$10) + 1), 'Fund Analysis'!C468)), IFERROR(IF( C468-1 = COUNTIF(TransTable[Fund Name], 'Fund Analysis'!$D$6), MAX( IF( TransTable[Fund Name] = 'Fund Analysis'!$D$6, TransTable[Date])), ""), ""))</f>
        <v/>
      </c>
      <c r="E469" s="11" t="str" cm="1">
        <f t="array" ref="E469">IFERROR(INDEX(TransTable[Transaction Type], SMALL( IF( 'Fund Analysis'!$D$6 = TransTable[Fund Name], ROW( TransTable[Fund Name]) - ROW( 'Transaction List'!$B$10) + 1), C468)), IFERROR(IF( C468-1 = COUNTIF(TransTable[Fund Name], 'Fund Analysis'!$D$6), "Current Value", ""), ""))</f>
        <v/>
      </c>
      <c r="F469" s="12" t="str" cm="1">
        <f t="array" ref="F469">IFERROR(IF(E469 = "Valuation", 0, INDEX(TransTable[Amount], SMALL( IF( 'Fund Analysis'!$D$6 = TransTable[Fund Name], ROW( TransTable[Fund Name]) - ROW( 'Transaction List'!$B$10) + 1), C468))), IFERROR(IF( C468-1 = COUNTIF(TransTable[Fund Name], 'Fund Analysis'!$D$6), VLOOKUP( $D$6, InvestTable[], MATCH( "Expected Valuation", InvestTable[#Headers], 0), FALSE), ""), ""))</f>
        <v/>
      </c>
      <c r="G469" s="13" t="str">
        <f>IFERROR(IF(C468-1 = COUNTIF(TransTable[Fund Name], 'Fund Analysis'!$D$6), XIRR($F$11:F469, $D$11:D469), ""), "")</f>
        <v/>
      </c>
      <c r="H469" s="13" t="str">
        <f>IFERROR(IF(C468-1 = COUNTIF(TransTable[Fund Name], 'Fund Analysis'!$D$6), MIRR($F$11:F469, 0, VLOOKUP($D$6, InvestTable[], 10, FALSE)), ""), "")</f>
        <v/>
      </c>
      <c r="I469" s="23" t="str">
        <f t="shared" si="16"/>
        <v/>
      </c>
    </row>
    <row r="470" spans="2:9" x14ac:dyDescent="0.2">
      <c r="B470" s="22"/>
      <c r="C470" s="20" t="str">
        <f t="shared" si="15"/>
        <v/>
      </c>
      <c r="D470" s="10" t="str" cm="1">
        <f t="array" ref="D470">IFERROR(INDEX(TransTable[Date], SMALL( IF( 'Fund Analysis'!$D$6 = TransTable[Fund Name], ROW( TransTable[Fund Name]) - ROW( 'Transaction List'!$B$10) + 1), 'Fund Analysis'!C469)), IFERROR(IF( C469-1 = COUNTIF(TransTable[Fund Name], 'Fund Analysis'!$D$6), MAX( IF( TransTable[Fund Name] = 'Fund Analysis'!$D$6, TransTable[Date])), ""), ""))</f>
        <v/>
      </c>
      <c r="E470" s="11" t="str" cm="1">
        <f t="array" ref="E470">IFERROR(INDEX(TransTable[Transaction Type], SMALL( IF( 'Fund Analysis'!$D$6 = TransTable[Fund Name], ROW( TransTable[Fund Name]) - ROW( 'Transaction List'!$B$10) + 1), C469)), IFERROR(IF( C469-1 = COUNTIF(TransTable[Fund Name], 'Fund Analysis'!$D$6), "Current Value", ""), ""))</f>
        <v/>
      </c>
      <c r="F470" s="12" t="str" cm="1">
        <f t="array" ref="F470">IFERROR(IF(E470 = "Valuation", 0, INDEX(TransTable[Amount], SMALL( IF( 'Fund Analysis'!$D$6 = TransTable[Fund Name], ROW( TransTable[Fund Name]) - ROW( 'Transaction List'!$B$10) + 1), C469))), IFERROR(IF( C469-1 = COUNTIF(TransTable[Fund Name], 'Fund Analysis'!$D$6), VLOOKUP( $D$6, InvestTable[], MATCH( "Expected Valuation", InvestTable[#Headers], 0), FALSE), ""), ""))</f>
        <v/>
      </c>
      <c r="G470" s="13" t="str">
        <f>IFERROR(IF(C469-1 = COUNTIF(TransTable[Fund Name], 'Fund Analysis'!$D$6), XIRR($F$11:F470, $D$11:D470), ""), "")</f>
        <v/>
      </c>
      <c r="H470" s="13" t="str">
        <f>IFERROR(IF(C469-1 = COUNTIF(TransTable[Fund Name], 'Fund Analysis'!$D$6), MIRR($F$11:F470, 0, VLOOKUP($D$6, InvestTable[], 10, FALSE)), ""), "")</f>
        <v/>
      </c>
      <c r="I470" s="23" t="str">
        <f t="shared" si="16"/>
        <v/>
      </c>
    </row>
    <row r="471" spans="2:9" x14ac:dyDescent="0.2">
      <c r="B471" s="22"/>
      <c r="C471" s="20" t="str">
        <f t="shared" si="15"/>
        <v/>
      </c>
      <c r="D471" s="10" t="str" cm="1">
        <f t="array" ref="D471">IFERROR(INDEX(TransTable[Date], SMALL( IF( 'Fund Analysis'!$D$6 = TransTable[Fund Name], ROW( TransTable[Fund Name]) - ROW( 'Transaction List'!$B$10) + 1), 'Fund Analysis'!C470)), IFERROR(IF( C470-1 = COUNTIF(TransTable[Fund Name], 'Fund Analysis'!$D$6), MAX( IF( TransTable[Fund Name] = 'Fund Analysis'!$D$6, TransTable[Date])), ""), ""))</f>
        <v/>
      </c>
      <c r="E471" s="11" t="str" cm="1">
        <f t="array" ref="E471">IFERROR(INDEX(TransTable[Transaction Type], SMALL( IF( 'Fund Analysis'!$D$6 = TransTable[Fund Name], ROW( TransTable[Fund Name]) - ROW( 'Transaction List'!$B$10) + 1), C470)), IFERROR(IF( C470-1 = COUNTIF(TransTable[Fund Name], 'Fund Analysis'!$D$6), "Current Value", ""), ""))</f>
        <v/>
      </c>
      <c r="F471" s="12" t="str" cm="1">
        <f t="array" ref="F471">IFERROR(IF(E471 = "Valuation", 0, INDEX(TransTable[Amount], SMALL( IF( 'Fund Analysis'!$D$6 = TransTable[Fund Name], ROW( TransTable[Fund Name]) - ROW( 'Transaction List'!$B$10) + 1), C470))), IFERROR(IF( C470-1 = COUNTIF(TransTable[Fund Name], 'Fund Analysis'!$D$6), VLOOKUP( $D$6, InvestTable[], MATCH( "Expected Valuation", InvestTable[#Headers], 0), FALSE), ""), ""))</f>
        <v/>
      </c>
      <c r="G471" s="13" t="str">
        <f>IFERROR(IF(C470-1 = COUNTIF(TransTable[Fund Name], 'Fund Analysis'!$D$6), XIRR($F$11:F471, $D$11:D471), ""), "")</f>
        <v/>
      </c>
      <c r="H471" s="13" t="str">
        <f>IFERROR(IF(C470-1 = COUNTIF(TransTable[Fund Name], 'Fund Analysis'!$D$6), MIRR($F$11:F471, 0, VLOOKUP($D$6, InvestTable[], 10, FALSE)), ""), "")</f>
        <v/>
      </c>
      <c r="I471" s="23" t="str">
        <f t="shared" si="16"/>
        <v/>
      </c>
    </row>
    <row r="472" spans="2:9" x14ac:dyDescent="0.2">
      <c r="B472" s="22"/>
      <c r="C472" s="20" t="str">
        <f t="shared" si="15"/>
        <v/>
      </c>
      <c r="D472" s="10" t="str" cm="1">
        <f t="array" ref="D472">IFERROR(INDEX(TransTable[Date], SMALL( IF( 'Fund Analysis'!$D$6 = TransTable[Fund Name], ROW( TransTable[Fund Name]) - ROW( 'Transaction List'!$B$10) + 1), 'Fund Analysis'!C471)), IFERROR(IF( C471-1 = COUNTIF(TransTable[Fund Name], 'Fund Analysis'!$D$6), MAX( IF( TransTable[Fund Name] = 'Fund Analysis'!$D$6, TransTable[Date])), ""), ""))</f>
        <v/>
      </c>
      <c r="E472" s="11" t="str" cm="1">
        <f t="array" ref="E472">IFERROR(INDEX(TransTable[Transaction Type], SMALL( IF( 'Fund Analysis'!$D$6 = TransTable[Fund Name], ROW( TransTable[Fund Name]) - ROW( 'Transaction List'!$B$10) + 1), C471)), IFERROR(IF( C471-1 = COUNTIF(TransTable[Fund Name], 'Fund Analysis'!$D$6), "Current Value", ""), ""))</f>
        <v/>
      </c>
      <c r="F472" s="12" t="str" cm="1">
        <f t="array" ref="F472">IFERROR(IF(E472 = "Valuation", 0, INDEX(TransTable[Amount], SMALL( IF( 'Fund Analysis'!$D$6 = TransTable[Fund Name], ROW( TransTable[Fund Name]) - ROW( 'Transaction List'!$B$10) + 1), C471))), IFERROR(IF( C471-1 = COUNTIF(TransTable[Fund Name], 'Fund Analysis'!$D$6), VLOOKUP( $D$6, InvestTable[], MATCH( "Expected Valuation", InvestTable[#Headers], 0), FALSE), ""), ""))</f>
        <v/>
      </c>
      <c r="G472" s="13" t="str">
        <f>IFERROR(IF(C471-1 = COUNTIF(TransTable[Fund Name], 'Fund Analysis'!$D$6), XIRR($F$11:F472, $D$11:D472), ""), "")</f>
        <v/>
      </c>
      <c r="H472" s="13" t="str">
        <f>IFERROR(IF(C471-1 = COUNTIF(TransTable[Fund Name], 'Fund Analysis'!$D$6), MIRR($F$11:F472, 0, VLOOKUP($D$6, InvestTable[], 10, FALSE)), ""), "")</f>
        <v/>
      </c>
      <c r="I472" s="23" t="str">
        <f t="shared" si="16"/>
        <v/>
      </c>
    </row>
    <row r="473" spans="2:9" x14ac:dyDescent="0.2">
      <c r="B473" s="22"/>
      <c r="C473" s="20" t="str">
        <f t="shared" si="15"/>
        <v/>
      </c>
      <c r="D473" s="10" t="str" cm="1">
        <f t="array" ref="D473">IFERROR(INDEX(TransTable[Date], SMALL( IF( 'Fund Analysis'!$D$6 = TransTable[Fund Name], ROW( TransTable[Fund Name]) - ROW( 'Transaction List'!$B$10) + 1), 'Fund Analysis'!C472)), IFERROR(IF( C472-1 = COUNTIF(TransTable[Fund Name], 'Fund Analysis'!$D$6), MAX( IF( TransTable[Fund Name] = 'Fund Analysis'!$D$6, TransTable[Date])), ""), ""))</f>
        <v/>
      </c>
      <c r="E473" s="11" t="str" cm="1">
        <f t="array" ref="E473">IFERROR(INDEX(TransTable[Transaction Type], SMALL( IF( 'Fund Analysis'!$D$6 = TransTable[Fund Name], ROW( TransTable[Fund Name]) - ROW( 'Transaction List'!$B$10) + 1), C472)), IFERROR(IF( C472-1 = COUNTIF(TransTable[Fund Name], 'Fund Analysis'!$D$6), "Current Value", ""), ""))</f>
        <v/>
      </c>
      <c r="F473" s="12" t="str" cm="1">
        <f t="array" ref="F473">IFERROR(IF(E473 = "Valuation", 0, INDEX(TransTable[Amount], SMALL( IF( 'Fund Analysis'!$D$6 = TransTable[Fund Name], ROW( TransTable[Fund Name]) - ROW( 'Transaction List'!$B$10) + 1), C472))), IFERROR(IF( C472-1 = COUNTIF(TransTable[Fund Name], 'Fund Analysis'!$D$6), VLOOKUP( $D$6, InvestTable[], MATCH( "Expected Valuation", InvestTable[#Headers], 0), FALSE), ""), ""))</f>
        <v/>
      </c>
      <c r="G473" s="13" t="str">
        <f>IFERROR(IF(C472-1 = COUNTIF(TransTable[Fund Name], 'Fund Analysis'!$D$6), XIRR($F$11:F473, $D$11:D473), ""), "")</f>
        <v/>
      </c>
      <c r="H473" s="13" t="str">
        <f>IFERROR(IF(C472-1 = COUNTIF(TransTable[Fund Name], 'Fund Analysis'!$D$6), MIRR($F$11:F473, 0, VLOOKUP($D$6, InvestTable[], 10, FALSE)), ""), "")</f>
        <v/>
      </c>
      <c r="I473" s="23" t="str">
        <f t="shared" si="16"/>
        <v/>
      </c>
    </row>
    <row r="474" spans="2:9" x14ac:dyDescent="0.2">
      <c r="B474" s="22"/>
      <c r="C474" s="20" t="str">
        <f t="shared" si="15"/>
        <v/>
      </c>
      <c r="D474" s="10" t="str" cm="1">
        <f t="array" ref="D474">IFERROR(INDEX(TransTable[Date], SMALL( IF( 'Fund Analysis'!$D$6 = TransTable[Fund Name], ROW( TransTable[Fund Name]) - ROW( 'Transaction List'!$B$10) + 1), 'Fund Analysis'!C473)), IFERROR(IF( C473-1 = COUNTIF(TransTable[Fund Name], 'Fund Analysis'!$D$6), MAX( IF( TransTable[Fund Name] = 'Fund Analysis'!$D$6, TransTable[Date])), ""), ""))</f>
        <v/>
      </c>
      <c r="E474" s="11" t="str" cm="1">
        <f t="array" ref="E474">IFERROR(INDEX(TransTable[Transaction Type], SMALL( IF( 'Fund Analysis'!$D$6 = TransTable[Fund Name], ROW( TransTable[Fund Name]) - ROW( 'Transaction List'!$B$10) + 1), C473)), IFERROR(IF( C473-1 = COUNTIF(TransTable[Fund Name], 'Fund Analysis'!$D$6), "Current Value", ""), ""))</f>
        <v/>
      </c>
      <c r="F474" s="12" t="str" cm="1">
        <f t="array" ref="F474">IFERROR(IF(E474 = "Valuation", 0, INDEX(TransTable[Amount], SMALL( IF( 'Fund Analysis'!$D$6 = TransTable[Fund Name], ROW( TransTable[Fund Name]) - ROW( 'Transaction List'!$B$10) + 1), C473))), IFERROR(IF( C473-1 = COUNTIF(TransTable[Fund Name], 'Fund Analysis'!$D$6), VLOOKUP( $D$6, InvestTable[], MATCH( "Expected Valuation", InvestTable[#Headers], 0), FALSE), ""), ""))</f>
        <v/>
      </c>
      <c r="G474" s="13" t="str">
        <f>IFERROR(IF(C473-1 = COUNTIF(TransTable[Fund Name], 'Fund Analysis'!$D$6), XIRR($F$11:F474, $D$11:D474), ""), "")</f>
        <v/>
      </c>
      <c r="H474" s="13" t="str">
        <f>IFERROR(IF(C473-1 = COUNTIF(TransTable[Fund Name], 'Fund Analysis'!$D$6), MIRR($F$11:F474, 0, VLOOKUP($D$6, InvestTable[], 10, FALSE)), ""), "")</f>
        <v/>
      </c>
      <c r="I474" s="23" t="str">
        <f t="shared" si="16"/>
        <v/>
      </c>
    </row>
    <row r="475" spans="2:9" x14ac:dyDescent="0.2">
      <c r="B475" s="22"/>
      <c r="C475" s="20" t="str">
        <f t="shared" si="15"/>
        <v/>
      </c>
      <c r="D475" s="10" t="str" cm="1">
        <f t="array" ref="D475">IFERROR(INDEX(TransTable[Date], SMALL( IF( 'Fund Analysis'!$D$6 = TransTable[Fund Name], ROW( TransTable[Fund Name]) - ROW( 'Transaction List'!$B$10) + 1), 'Fund Analysis'!C474)), IFERROR(IF( C474-1 = COUNTIF(TransTable[Fund Name], 'Fund Analysis'!$D$6), MAX( IF( TransTable[Fund Name] = 'Fund Analysis'!$D$6, TransTable[Date])), ""), ""))</f>
        <v/>
      </c>
      <c r="E475" s="11" t="str" cm="1">
        <f t="array" ref="E475">IFERROR(INDEX(TransTable[Transaction Type], SMALL( IF( 'Fund Analysis'!$D$6 = TransTable[Fund Name], ROW( TransTable[Fund Name]) - ROW( 'Transaction List'!$B$10) + 1), C474)), IFERROR(IF( C474-1 = COUNTIF(TransTable[Fund Name], 'Fund Analysis'!$D$6), "Current Value", ""), ""))</f>
        <v/>
      </c>
      <c r="F475" s="12" t="str" cm="1">
        <f t="array" ref="F475">IFERROR(IF(E475 = "Valuation", 0, INDEX(TransTable[Amount], SMALL( IF( 'Fund Analysis'!$D$6 = TransTable[Fund Name], ROW( TransTable[Fund Name]) - ROW( 'Transaction List'!$B$10) + 1), C474))), IFERROR(IF( C474-1 = COUNTIF(TransTable[Fund Name], 'Fund Analysis'!$D$6), VLOOKUP( $D$6, InvestTable[], MATCH( "Expected Valuation", InvestTable[#Headers], 0), FALSE), ""), ""))</f>
        <v/>
      </c>
      <c r="G475" s="13" t="str">
        <f>IFERROR(IF(C474-1 = COUNTIF(TransTable[Fund Name], 'Fund Analysis'!$D$6), XIRR($F$11:F475, $D$11:D475), ""), "")</f>
        <v/>
      </c>
      <c r="H475" s="13" t="str">
        <f>IFERROR(IF(C474-1 = COUNTIF(TransTable[Fund Name], 'Fund Analysis'!$D$6), MIRR($F$11:F475, 0, VLOOKUP($D$6, InvestTable[], 10, FALSE)), ""), "")</f>
        <v/>
      </c>
      <c r="I475" s="23" t="str">
        <f t="shared" si="16"/>
        <v/>
      </c>
    </row>
    <row r="476" spans="2:9" x14ac:dyDescent="0.2">
      <c r="B476" s="22"/>
      <c r="C476" s="20" t="str">
        <f t="shared" si="15"/>
        <v/>
      </c>
      <c r="D476" s="10" t="str" cm="1">
        <f t="array" ref="D476">IFERROR(INDEX(TransTable[Date], SMALL( IF( 'Fund Analysis'!$D$6 = TransTable[Fund Name], ROW( TransTable[Fund Name]) - ROW( 'Transaction List'!$B$10) + 1), 'Fund Analysis'!C475)), IFERROR(IF( C475-1 = COUNTIF(TransTable[Fund Name], 'Fund Analysis'!$D$6), MAX( IF( TransTable[Fund Name] = 'Fund Analysis'!$D$6, TransTable[Date])), ""), ""))</f>
        <v/>
      </c>
      <c r="E476" s="11" t="str" cm="1">
        <f t="array" ref="E476">IFERROR(INDEX(TransTable[Transaction Type], SMALL( IF( 'Fund Analysis'!$D$6 = TransTable[Fund Name], ROW( TransTable[Fund Name]) - ROW( 'Transaction List'!$B$10) + 1), C475)), IFERROR(IF( C475-1 = COUNTIF(TransTable[Fund Name], 'Fund Analysis'!$D$6), "Current Value", ""), ""))</f>
        <v/>
      </c>
      <c r="F476" s="12" t="str" cm="1">
        <f t="array" ref="F476">IFERROR(IF(E476 = "Valuation", 0, INDEX(TransTable[Amount], SMALL( IF( 'Fund Analysis'!$D$6 = TransTable[Fund Name], ROW( TransTable[Fund Name]) - ROW( 'Transaction List'!$B$10) + 1), C475))), IFERROR(IF( C475-1 = COUNTIF(TransTable[Fund Name], 'Fund Analysis'!$D$6), VLOOKUP( $D$6, InvestTable[], MATCH( "Expected Valuation", InvestTable[#Headers], 0), FALSE), ""), ""))</f>
        <v/>
      </c>
      <c r="G476" s="13" t="str">
        <f>IFERROR(IF(C475-1 = COUNTIF(TransTable[Fund Name], 'Fund Analysis'!$D$6), XIRR($F$11:F476, $D$11:D476), ""), "")</f>
        <v/>
      </c>
      <c r="H476" s="13" t="str">
        <f>IFERROR(IF(C475-1 = COUNTIF(TransTable[Fund Name], 'Fund Analysis'!$D$6), MIRR($F$11:F476, 0, VLOOKUP($D$6, InvestTable[], 10, FALSE)), ""), "")</f>
        <v/>
      </c>
      <c r="I476" s="23" t="str">
        <f t="shared" si="16"/>
        <v/>
      </c>
    </row>
    <row r="477" spans="2:9" x14ac:dyDescent="0.2">
      <c r="B477" s="22"/>
      <c r="C477" s="20" t="str">
        <f t="shared" si="15"/>
        <v/>
      </c>
      <c r="D477" s="10" t="str" cm="1">
        <f t="array" ref="D477">IFERROR(INDEX(TransTable[Date], SMALL( IF( 'Fund Analysis'!$D$6 = TransTable[Fund Name], ROW( TransTable[Fund Name]) - ROW( 'Transaction List'!$B$10) + 1), 'Fund Analysis'!C476)), IFERROR(IF( C476-1 = COUNTIF(TransTable[Fund Name], 'Fund Analysis'!$D$6), MAX( IF( TransTable[Fund Name] = 'Fund Analysis'!$D$6, TransTable[Date])), ""), ""))</f>
        <v/>
      </c>
      <c r="E477" s="11" t="str" cm="1">
        <f t="array" ref="E477">IFERROR(INDEX(TransTable[Transaction Type], SMALL( IF( 'Fund Analysis'!$D$6 = TransTable[Fund Name], ROW( TransTable[Fund Name]) - ROW( 'Transaction List'!$B$10) + 1), C476)), IFERROR(IF( C476-1 = COUNTIF(TransTable[Fund Name], 'Fund Analysis'!$D$6), "Current Value", ""), ""))</f>
        <v/>
      </c>
      <c r="F477" s="12" t="str" cm="1">
        <f t="array" ref="F477">IFERROR(IF(E477 = "Valuation", 0, INDEX(TransTable[Amount], SMALL( IF( 'Fund Analysis'!$D$6 = TransTable[Fund Name], ROW( TransTable[Fund Name]) - ROW( 'Transaction List'!$B$10) + 1), C476))), IFERROR(IF( C476-1 = COUNTIF(TransTable[Fund Name], 'Fund Analysis'!$D$6), VLOOKUP( $D$6, InvestTable[], MATCH( "Expected Valuation", InvestTable[#Headers], 0), FALSE), ""), ""))</f>
        <v/>
      </c>
      <c r="G477" s="13" t="str">
        <f>IFERROR(IF(C476-1 = COUNTIF(TransTable[Fund Name], 'Fund Analysis'!$D$6), XIRR($F$11:F477, $D$11:D477), ""), "")</f>
        <v/>
      </c>
      <c r="H477" s="13" t="str">
        <f>IFERROR(IF(C476-1 = COUNTIF(TransTable[Fund Name], 'Fund Analysis'!$D$6), MIRR($F$11:F477, 0, VLOOKUP($D$6, InvestTable[], 10, FALSE)), ""), "")</f>
        <v/>
      </c>
      <c r="I477" s="23" t="str">
        <f t="shared" si="16"/>
        <v/>
      </c>
    </row>
    <row r="478" spans="2:9" x14ac:dyDescent="0.2">
      <c r="B478" s="22"/>
      <c r="C478" s="20" t="str">
        <f t="shared" si="15"/>
        <v/>
      </c>
      <c r="D478" s="10" t="str" cm="1">
        <f t="array" ref="D478">IFERROR(INDEX(TransTable[Date], SMALL( IF( 'Fund Analysis'!$D$6 = TransTable[Fund Name], ROW( TransTable[Fund Name]) - ROW( 'Transaction List'!$B$10) + 1), 'Fund Analysis'!C477)), IFERROR(IF( C477-1 = COUNTIF(TransTable[Fund Name], 'Fund Analysis'!$D$6), MAX( IF( TransTable[Fund Name] = 'Fund Analysis'!$D$6, TransTable[Date])), ""), ""))</f>
        <v/>
      </c>
      <c r="E478" s="11" t="str" cm="1">
        <f t="array" ref="E478">IFERROR(INDEX(TransTable[Transaction Type], SMALL( IF( 'Fund Analysis'!$D$6 = TransTable[Fund Name], ROW( TransTable[Fund Name]) - ROW( 'Transaction List'!$B$10) + 1), C477)), IFERROR(IF( C477-1 = COUNTIF(TransTable[Fund Name], 'Fund Analysis'!$D$6), "Current Value", ""), ""))</f>
        <v/>
      </c>
      <c r="F478" s="12" t="str" cm="1">
        <f t="array" ref="F478">IFERROR(IF(E478 = "Valuation", 0, INDEX(TransTable[Amount], SMALL( IF( 'Fund Analysis'!$D$6 = TransTable[Fund Name], ROW( TransTable[Fund Name]) - ROW( 'Transaction List'!$B$10) + 1), C477))), IFERROR(IF( C477-1 = COUNTIF(TransTable[Fund Name], 'Fund Analysis'!$D$6), VLOOKUP( $D$6, InvestTable[], MATCH( "Expected Valuation", InvestTable[#Headers], 0), FALSE), ""), ""))</f>
        <v/>
      </c>
      <c r="G478" s="13" t="str">
        <f>IFERROR(IF(C477-1 = COUNTIF(TransTable[Fund Name], 'Fund Analysis'!$D$6), XIRR($F$11:F478, $D$11:D478), ""), "")</f>
        <v/>
      </c>
      <c r="H478" s="13" t="str">
        <f>IFERROR(IF(C477-1 = COUNTIF(TransTable[Fund Name], 'Fund Analysis'!$D$6), MIRR($F$11:F478, 0, VLOOKUP($D$6, InvestTable[], 10, FALSE)), ""), "")</f>
        <v/>
      </c>
      <c r="I478" s="23" t="str">
        <f t="shared" si="16"/>
        <v/>
      </c>
    </row>
    <row r="479" spans="2:9" x14ac:dyDescent="0.2">
      <c r="B479" s="22"/>
      <c r="C479" s="20" t="str">
        <f t="shared" si="15"/>
        <v/>
      </c>
      <c r="D479" s="10" t="str" cm="1">
        <f t="array" ref="D479">IFERROR(INDEX(TransTable[Date], SMALL( IF( 'Fund Analysis'!$D$6 = TransTable[Fund Name], ROW( TransTable[Fund Name]) - ROW( 'Transaction List'!$B$10) + 1), 'Fund Analysis'!C478)), IFERROR(IF( C478-1 = COUNTIF(TransTable[Fund Name], 'Fund Analysis'!$D$6), MAX( IF( TransTable[Fund Name] = 'Fund Analysis'!$D$6, TransTable[Date])), ""), ""))</f>
        <v/>
      </c>
      <c r="E479" s="11" t="str" cm="1">
        <f t="array" ref="E479">IFERROR(INDEX(TransTable[Transaction Type], SMALL( IF( 'Fund Analysis'!$D$6 = TransTable[Fund Name], ROW( TransTable[Fund Name]) - ROW( 'Transaction List'!$B$10) + 1), C478)), IFERROR(IF( C478-1 = COUNTIF(TransTable[Fund Name], 'Fund Analysis'!$D$6), "Current Value", ""), ""))</f>
        <v/>
      </c>
      <c r="F479" s="12" t="str" cm="1">
        <f t="array" ref="F479">IFERROR(IF(E479 = "Valuation", 0, INDEX(TransTable[Amount], SMALL( IF( 'Fund Analysis'!$D$6 = TransTable[Fund Name], ROW( TransTable[Fund Name]) - ROW( 'Transaction List'!$B$10) + 1), C478))), IFERROR(IF( C478-1 = COUNTIF(TransTable[Fund Name], 'Fund Analysis'!$D$6), VLOOKUP( $D$6, InvestTable[], MATCH( "Expected Valuation", InvestTable[#Headers], 0), FALSE), ""), ""))</f>
        <v/>
      </c>
      <c r="G479" s="13" t="str">
        <f>IFERROR(IF(C478-1 = COUNTIF(TransTable[Fund Name], 'Fund Analysis'!$D$6), XIRR($F$11:F479, $D$11:D479), ""), "")</f>
        <v/>
      </c>
      <c r="H479" s="13" t="str">
        <f>IFERROR(IF(C478-1 = COUNTIF(TransTable[Fund Name], 'Fund Analysis'!$D$6), MIRR($F$11:F479, 0, VLOOKUP($D$6, InvestTable[], 10, FALSE)), ""), "")</f>
        <v/>
      </c>
      <c r="I479" s="23" t="str">
        <f t="shared" si="16"/>
        <v/>
      </c>
    </row>
    <row r="480" spans="2:9" x14ac:dyDescent="0.2">
      <c r="B480" s="22"/>
      <c r="C480" s="20" t="str">
        <f t="shared" ref="C480:C505" si="17">IFERROR(IF(D480 = "", "", C479 + 1), "")</f>
        <v/>
      </c>
      <c r="D480" s="10" t="str" cm="1">
        <f t="array" ref="D480">IFERROR(INDEX(TransTable[Date], SMALL( IF( 'Fund Analysis'!$D$6 = TransTable[Fund Name], ROW( TransTable[Fund Name]) - ROW( 'Transaction List'!$B$10) + 1), 'Fund Analysis'!C479)), IFERROR(IF( C479-1 = COUNTIF(TransTable[Fund Name], 'Fund Analysis'!$D$6), MAX( IF( TransTable[Fund Name] = 'Fund Analysis'!$D$6, TransTable[Date])), ""), ""))</f>
        <v/>
      </c>
      <c r="E480" s="11" t="str" cm="1">
        <f t="array" ref="E480">IFERROR(INDEX(TransTable[Transaction Type], SMALL( IF( 'Fund Analysis'!$D$6 = TransTable[Fund Name], ROW( TransTable[Fund Name]) - ROW( 'Transaction List'!$B$10) + 1), C479)), IFERROR(IF( C479-1 = COUNTIF(TransTable[Fund Name], 'Fund Analysis'!$D$6), "Current Value", ""), ""))</f>
        <v/>
      </c>
      <c r="F480" s="12" t="str" cm="1">
        <f t="array" ref="F480">IFERROR(IF(E480 = "Valuation", 0, INDEX(TransTable[Amount], SMALL( IF( 'Fund Analysis'!$D$6 = TransTable[Fund Name], ROW( TransTable[Fund Name]) - ROW( 'Transaction List'!$B$10) + 1), C479))), IFERROR(IF( C479-1 = COUNTIF(TransTable[Fund Name], 'Fund Analysis'!$D$6), VLOOKUP( $D$6, InvestTable[], MATCH( "Expected Valuation", InvestTable[#Headers], 0), FALSE), ""), ""))</f>
        <v/>
      </c>
      <c r="G480" s="13" t="str">
        <f>IFERROR(IF(C479-1 = COUNTIF(TransTable[Fund Name], 'Fund Analysis'!$D$6), XIRR($F$11:F480, $D$11:D480), ""), "")</f>
        <v/>
      </c>
      <c r="H480" s="13" t="str">
        <f>IFERROR(IF(C479-1 = COUNTIF(TransTable[Fund Name], 'Fund Analysis'!$D$6), MIRR($F$11:F480, 0, VLOOKUP($D$6, InvestTable[], 10, FALSE)), ""), "")</f>
        <v/>
      </c>
      <c r="I480" s="23" t="str">
        <f t="shared" si="16"/>
        <v/>
      </c>
    </row>
    <row r="481" spans="2:9" x14ac:dyDescent="0.2">
      <c r="B481" s="22"/>
      <c r="C481" s="20" t="str">
        <f t="shared" si="17"/>
        <v/>
      </c>
      <c r="D481" s="10" t="str" cm="1">
        <f t="array" ref="D481">IFERROR(INDEX(TransTable[Date], SMALL( IF( 'Fund Analysis'!$D$6 = TransTable[Fund Name], ROW( TransTable[Fund Name]) - ROW( 'Transaction List'!$B$10) + 1), 'Fund Analysis'!C480)), IFERROR(IF( C480-1 = COUNTIF(TransTable[Fund Name], 'Fund Analysis'!$D$6), MAX( IF( TransTable[Fund Name] = 'Fund Analysis'!$D$6, TransTable[Date])), ""), ""))</f>
        <v/>
      </c>
      <c r="E481" s="11" t="str" cm="1">
        <f t="array" ref="E481">IFERROR(INDEX(TransTable[Transaction Type], SMALL( IF( 'Fund Analysis'!$D$6 = TransTable[Fund Name], ROW( TransTable[Fund Name]) - ROW( 'Transaction List'!$B$10) + 1), C480)), IFERROR(IF( C480-1 = COUNTIF(TransTable[Fund Name], 'Fund Analysis'!$D$6), "Current Value", ""), ""))</f>
        <v/>
      </c>
      <c r="F481" s="12" t="str" cm="1">
        <f t="array" ref="F481">IFERROR(IF(E481 = "Valuation", 0, INDEX(TransTable[Amount], SMALL( IF( 'Fund Analysis'!$D$6 = TransTable[Fund Name], ROW( TransTable[Fund Name]) - ROW( 'Transaction List'!$B$10) + 1), C480))), IFERROR(IF( C480-1 = COUNTIF(TransTable[Fund Name], 'Fund Analysis'!$D$6), VLOOKUP( $D$6, InvestTable[], MATCH( "Expected Valuation", InvestTable[#Headers], 0), FALSE), ""), ""))</f>
        <v/>
      </c>
      <c r="G481" s="13" t="str">
        <f>IFERROR(IF(C480-1 = COUNTIF(TransTable[Fund Name], 'Fund Analysis'!$D$6), XIRR($F$11:F481, $D$11:D481), ""), "")</f>
        <v/>
      </c>
      <c r="H481" s="13" t="str">
        <f>IFERROR(IF(C480-1 = COUNTIF(TransTable[Fund Name], 'Fund Analysis'!$D$6), MIRR($F$11:F481, 0, VLOOKUP($D$6, InvestTable[], 10, FALSE)), ""), "")</f>
        <v/>
      </c>
      <c r="I481" s="23" t="str">
        <f t="shared" si="16"/>
        <v/>
      </c>
    </row>
    <row r="482" spans="2:9" x14ac:dyDescent="0.2">
      <c r="B482" s="22"/>
      <c r="C482" s="20" t="str">
        <f t="shared" si="17"/>
        <v/>
      </c>
      <c r="D482" s="10" t="str" cm="1">
        <f t="array" ref="D482">IFERROR(INDEX(TransTable[Date], SMALL( IF( 'Fund Analysis'!$D$6 = TransTable[Fund Name], ROW( TransTable[Fund Name]) - ROW( 'Transaction List'!$B$10) + 1), 'Fund Analysis'!C481)), IFERROR(IF( C481-1 = COUNTIF(TransTable[Fund Name], 'Fund Analysis'!$D$6), MAX( IF( TransTable[Fund Name] = 'Fund Analysis'!$D$6, TransTable[Date])), ""), ""))</f>
        <v/>
      </c>
      <c r="E482" s="11" t="str" cm="1">
        <f t="array" ref="E482">IFERROR(INDEX(TransTable[Transaction Type], SMALL( IF( 'Fund Analysis'!$D$6 = TransTable[Fund Name], ROW( TransTable[Fund Name]) - ROW( 'Transaction List'!$B$10) + 1), C481)), IFERROR(IF( C481-1 = COUNTIF(TransTable[Fund Name], 'Fund Analysis'!$D$6), "Current Value", ""), ""))</f>
        <v/>
      </c>
      <c r="F482" s="12" t="str" cm="1">
        <f t="array" ref="F482">IFERROR(IF(E482 = "Valuation", 0, INDEX(TransTable[Amount], SMALL( IF( 'Fund Analysis'!$D$6 = TransTable[Fund Name], ROW( TransTable[Fund Name]) - ROW( 'Transaction List'!$B$10) + 1), C481))), IFERROR(IF( C481-1 = COUNTIF(TransTable[Fund Name], 'Fund Analysis'!$D$6), VLOOKUP( $D$6, InvestTable[], MATCH( "Expected Valuation", InvestTable[#Headers], 0), FALSE), ""), ""))</f>
        <v/>
      </c>
      <c r="G482" s="13" t="str">
        <f>IFERROR(IF(C481-1 = COUNTIF(TransTable[Fund Name], 'Fund Analysis'!$D$6), XIRR($F$11:F482, $D$11:D482), ""), "")</f>
        <v/>
      </c>
      <c r="H482" s="13" t="str">
        <f>IFERROR(IF(C481-1 = COUNTIF(TransTable[Fund Name], 'Fund Analysis'!$D$6), MIRR($F$11:F482, 0, VLOOKUP($D$6, InvestTable[], 10, FALSE)), ""), "")</f>
        <v/>
      </c>
      <c r="I482" s="23" t="str">
        <f t="shared" si="16"/>
        <v/>
      </c>
    </row>
    <row r="483" spans="2:9" x14ac:dyDescent="0.2">
      <c r="B483" s="22"/>
      <c r="C483" s="20" t="str">
        <f t="shared" si="17"/>
        <v/>
      </c>
      <c r="D483" s="10" t="str" cm="1">
        <f t="array" ref="D483">IFERROR(INDEX(TransTable[Date], SMALL( IF( 'Fund Analysis'!$D$6 = TransTable[Fund Name], ROW( TransTable[Fund Name]) - ROW( 'Transaction List'!$B$10) + 1), 'Fund Analysis'!C482)), IFERROR(IF( C482-1 = COUNTIF(TransTable[Fund Name], 'Fund Analysis'!$D$6), MAX( IF( TransTable[Fund Name] = 'Fund Analysis'!$D$6, TransTable[Date])), ""), ""))</f>
        <v/>
      </c>
      <c r="E483" s="11" t="str" cm="1">
        <f t="array" ref="E483">IFERROR(INDEX(TransTable[Transaction Type], SMALL( IF( 'Fund Analysis'!$D$6 = TransTable[Fund Name], ROW( TransTable[Fund Name]) - ROW( 'Transaction List'!$B$10) + 1), C482)), IFERROR(IF( C482-1 = COUNTIF(TransTable[Fund Name], 'Fund Analysis'!$D$6), "Current Value", ""), ""))</f>
        <v/>
      </c>
      <c r="F483" s="12" t="str" cm="1">
        <f t="array" ref="F483">IFERROR(IF(E483 = "Valuation", 0, INDEX(TransTable[Amount], SMALL( IF( 'Fund Analysis'!$D$6 = TransTable[Fund Name], ROW( TransTable[Fund Name]) - ROW( 'Transaction List'!$B$10) + 1), C482))), IFERROR(IF( C482-1 = COUNTIF(TransTable[Fund Name], 'Fund Analysis'!$D$6), VLOOKUP( $D$6, InvestTable[], MATCH( "Expected Valuation", InvestTable[#Headers], 0), FALSE), ""), ""))</f>
        <v/>
      </c>
      <c r="G483" s="13" t="str">
        <f>IFERROR(IF(C482-1 = COUNTIF(TransTable[Fund Name], 'Fund Analysis'!$D$6), XIRR($F$11:F483, $D$11:D483), ""), "")</f>
        <v/>
      </c>
      <c r="H483" s="13" t="str">
        <f>IFERROR(IF(C482-1 = COUNTIF(TransTable[Fund Name], 'Fund Analysis'!$D$6), MIRR($F$11:F483, 0, VLOOKUP($D$6, InvestTable[], 10, FALSE)), ""), "")</f>
        <v/>
      </c>
      <c r="I483" s="23" t="str">
        <f t="shared" si="16"/>
        <v/>
      </c>
    </row>
    <row r="484" spans="2:9" x14ac:dyDescent="0.2">
      <c r="B484" s="22"/>
      <c r="C484" s="20" t="str">
        <f t="shared" si="17"/>
        <v/>
      </c>
      <c r="D484" s="10" t="str" cm="1">
        <f t="array" ref="D484">IFERROR(INDEX(TransTable[Date], SMALL( IF( 'Fund Analysis'!$D$6 = TransTable[Fund Name], ROW( TransTable[Fund Name]) - ROW( 'Transaction List'!$B$10) + 1), 'Fund Analysis'!C483)), IFERROR(IF( C483-1 = COUNTIF(TransTable[Fund Name], 'Fund Analysis'!$D$6), MAX( IF( TransTable[Fund Name] = 'Fund Analysis'!$D$6, TransTable[Date])), ""), ""))</f>
        <v/>
      </c>
      <c r="E484" s="11" t="str" cm="1">
        <f t="array" ref="E484">IFERROR(INDEX(TransTable[Transaction Type], SMALL( IF( 'Fund Analysis'!$D$6 = TransTable[Fund Name], ROW( TransTable[Fund Name]) - ROW( 'Transaction List'!$B$10) + 1), C483)), IFERROR(IF( C483-1 = COUNTIF(TransTable[Fund Name], 'Fund Analysis'!$D$6), "Current Value", ""), ""))</f>
        <v/>
      </c>
      <c r="F484" s="12" t="str" cm="1">
        <f t="array" ref="F484">IFERROR(IF(E484 = "Valuation", 0, INDEX(TransTable[Amount], SMALL( IF( 'Fund Analysis'!$D$6 = TransTable[Fund Name], ROW( TransTable[Fund Name]) - ROW( 'Transaction List'!$B$10) + 1), C483))), IFERROR(IF( C483-1 = COUNTIF(TransTable[Fund Name], 'Fund Analysis'!$D$6), VLOOKUP( $D$6, InvestTable[], MATCH( "Expected Valuation", InvestTable[#Headers], 0), FALSE), ""), ""))</f>
        <v/>
      </c>
      <c r="G484" s="13" t="str">
        <f>IFERROR(IF(C483-1 = COUNTIF(TransTable[Fund Name], 'Fund Analysis'!$D$6), XIRR($F$11:F484, $D$11:D484), ""), "")</f>
        <v/>
      </c>
      <c r="H484" s="13" t="str">
        <f>IFERROR(IF(C483-1 = COUNTIF(TransTable[Fund Name], 'Fund Analysis'!$D$6), MIRR($F$11:F484, 0, VLOOKUP($D$6, InvestTable[], 10, FALSE)), ""), "")</f>
        <v/>
      </c>
      <c r="I484" s="23" t="str">
        <f t="shared" si="16"/>
        <v/>
      </c>
    </row>
    <row r="485" spans="2:9" x14ac:dyDescent="0.2">
      <c r="B485" s="22"/>
      <c r="C485" s="20" t="str">
        <f t="shared" si="17"/>
        <v/>
      </c>
      <c r="D485" s="10" t="str" cm="1">
        <f t="array" ref="D485">IFERROR(INDEX(TransTable[Date], SMALL( IF( 'Fund Analysis'!$D$6 = TransTable[Fund Name], ROW( TransTable[Fund Name]) - ROW( 'Transaction List'!$B$10) + 1), 'Fund Analysis'!C484)), IFERROR(IF( C484-1 = COUNTIF(TransTable[Fund Name], 'Fund Analysis'!$D$6), MAX( IF( TransTable[Fund Name] = 'Fund Analysis'!$D$6, TransTable[Date])), ""), ""))</f>
        <v/>
      </c>
      <c r="E485" s="11" t="str" cm="1">
        <f t="array" ref="E485">IFERROR(INDEX(TransTable[Transaction Type], SMALL( IF( 'Fund Analysis'!$D$6 = TransTable[Fund Name], ROW( TransTable[Fund Name]) - ROW( 'Transaction List'!$B$10) + 1), C484)), IFERROR(IF( C484-1 = COUNTIF(TransTable[Fund Name], 'Fund Analysis'!$D$6), "Current Value", ""), ""))</f>
        <v/>
      </c>
      <c r="F485" s="12" t="str" cm="1">
        <f t="array" ref="F485">IFERROR(IF(E485 = "Valuation", 0, INDEX(TransTable[Amount], SMALL( IF( 'Fund Analysis'!$D$6 = TransTable[Fund Name], ROW( TransTable[Fund Name]) - ROW( 'Transaction List'!$B$10) + 1), C484))), IFERROR(IF( C484-1 = COUNTIF(TransTable[Fund Name], 'Fund Analysis'!$D$6), VLOOKUP( $D$6, InvestTable[], MATCH( "Expected Valuation", InvestTable[#Headers], 0), FALSE), ""), ""))</f>
        <v/>
      </c>
      <c r="G485" s="13" t="str">
        <f>IFERROR(IF(C484-1 = COUNTIF(TransTable[Fund Name], 'Fund Analysis'!$D$6), XIRR($F$11:F485, $D$11:D485), ""), "")</f>
        <v/>
      </c>
      <c r="H485" s="13" t="str">
        <f>IFERROR(IF(C484-1 = COUNTIF(TransTable[Fund Name], 'Fund Analysis'!$D$6), MIRR($F$11:F485, 0, VLOOKUP($D$6, InvestTable[], 10, FALSE)), ""), "")</f>
        <v/>
      </c>
      <c r="I485" s="23" t="str">
        <f t="shared" si="16"/>
        <v/>
      </c>
    </row>
    <row r="486" spans="2:9" x14ac:dyDescent="0.2">
      <c r="B486" s="22"/>
      <c r="C486" s="20" t="str">
        <f t="shared" si="17"/>
        <v/>
      </c>
      <c r="D486" s="10" t="str" cm="1">
        <f t="array" ref="D486">IFERROR(INDEX(TransTable[Date], SMALL( IF( 'Fund Analysis'!$D$6 = TransTable[Fund Name], ROW( TransTable[Fund Name]) - ROW( 'Transaction List'!$B$10) + 1), 'Fund Analysis'!C485)), IFERROR(IF( C485-1 = COUNTIF(TransTable[Fund Name], 'Fund Analysis'!$D$6), MAX( IF( TransTable[Fund Name] = 'Fund Analysis'!$D$6, TransTable[Date])), ""), ""))</f>
        <v/>
      </c>
      <c r="E486" s="11" t="str" cm="1">
        <f t="array" ref="E486">IFERROR(INDEX(TransTable[Transaction Type], SMALL( IF( 'Fund Analysis'!$D$6 = TransTable[Fund Name], ROW( TransTable[Fund Name]) - ROW( 'Transaction List'!$B$10) + 1), C485)), IFERROR(IF( C485-1 = COUNTIF(TransTable[Fund Name], 'Fund Analysis'!$D$6), "Current Value", ""), ""))</f>
        <v/>
      </c>
      <c r="F486" s="12" t="str" cm="1">
        <f t="array" ref="F486">IFERROR(IF(E486 = "Valuation", 0, INDEX(TransTable[Amount], SMALL( IF( 'Fund Analysis'!$D$6 = TransTable[Fund Name], ROW( TransTable[Fund Name]) - ROW( 'Transaction List'!$B$10) + 1), C485))), IFERROR(IF( C485-1 = COUNTIF(TransTable[Fund Name], 'Fund Analysis'!$D$6), VLOOKUP( $D$6, InvestTable[], MATCH( "Expected Valuation", InvestTable[#Headers], 0), FALSE), ""), ""))</f>
        <v/>
      </c>
      <c r="G486" s="13" t="str">
        <f>IFERROR(IF(C485-1 = COUNTIF(TransTable[Fund Name], 'Fund Analysis'!$D$6), XIRR($F$11:F486, $D$11:D486), ""), "")</f>
        <v/>
      </c>
      <c r="H486" s="13" t="str">
        <f>IFERROR(IF(C485-1 = COUNTIF(TransTable[Fund Name], 'Fund Analysis'!$D$6), MIRR($F$11:F486, 0, VLOOKUP($D$6, InvestTable[], 10, FALSE)), ""), "")</f>
        <v/>
      </c>
      <c r="I486" s="23" t="str">
        <f t="shared" si="16"/>
        <v/>
      </c>
    </row>
    <row r="487" spans="2:9" x14ac:dyDescent="0.2">
      <c r="B487" s="22"/>
      <c r="C487" s="20" t="str">
        <f t="shared" si="17"/>
        <v/>
      </c>
      <c r="D487" s="10" t="str" cm="1">
        <f t="array" ref="D487">IFERROR(INDEX(TransTable[Date], SMALL( IF( 'Fund Analysis'!$D$6 = TransTable[Fund Name], ROW( TransTable[Fund Name]) - ROW( 'Transaction List'!$B$10) + 1), 'Fund Analysis'!C486)), IFERROR(IF( C486-1 = COUNTIF(TransTable[Fund Name], 'Fund Analysis'!$D$6), MAX( IF( TransTable[Fund Name] = 'Fund Analysis'!$D$6, TransTable[Date])), ""), ""))</f>
        <v/>
      </c>
      <c r="E487" s="11" t="str" cm="1">
        <f t="array" ref="E487">IFERROR(INDEX(TransTable[Transaction Type], SMALL( IF( 'Fund Analysis'!$D$6 = TransTable[Fund Name], ROW( TransTable[Fund Name]) - ROW( 'Transaction List'!$B$10) + 1), C486)), IFERROR(IF( C486-1 = COUNTIF(TransTable[Fund Name], 'Fund Analysis'!$D$6), "Current Value", ""), ""))</f>
        <v/>
      </c>
      <c r="F487" s="12" t="str" cm="1">
        <f t="array" ref="F487">IFERROR(IF(E487 = "Valuation", 0, INDEX(TransTable[Amount], SMALL( IF( 'Fund Analysis'!$D$6 = TransTable[Fund Name], ROW( TransTable[Fund Name]) - ROW( 'Transaction List'!$B$10) + 1), C486))), IFERROR(IF( C486-1 = COUNTIF(TransTable[Fund Name], 'Fund Analysis'!$D$6), VLOOKUP( $D$6, InvestTable[], MATCH( "Expected Valuation", InvestTable[#Headers], 0), FALSE), ""), ""))</f>
        <v/>
      </c>
      <c r="G487" s="13" t="str">
        <f>IFERROR(IF(C486-1 = COUNTIF(TransTable[Fund Name], 'Fund Analysis'!$D$6), XIRR($F$11:F487, $D$11:D487), ""), "")</f>
        <v/>
      </c>
      <c r="H487" s="13" t="str">
        <f>IFERROR(IF(C486-1 = COUNTIF(TransTable[Fund Name], 'Fund Analysis'!$D$6), MIRR($F$11:F487, 0, VLOOKUP($D$6, InvestTable[], 10, FALSE)), ""), "")</f>
        <v/>
      </c>
      <c r="I487" s="23" t="str">
        <f t="shared" si="16"/>
        <v/>
      </c>
    </row>
    <row r="488" spans="2:9" x14ac:dyDescent="0.2">
      <c r="B488" s="22"/>
      <c r="C488" s="20" t="str">
        <f t="shared" si="17"/>
        <v/>
      </c>
      <c r="D488" s="10" t="str" cm="1">
        <f t="array" ref="D488">IFERROR(INDEX(TransTable[Date], SMALL( IF( 'Fund Analysis'!$D$6 = TransTable[Fund Name], ROW( TransTable[Fund Name]) - ROW( 'Transaction List'!$B$10) + 1), 'Fund Analysis'!C487)), IFERROR(IF( C487-1 = COUNTIF(TransTable[Fund Name], 'Fund Analysis'!$D$6), MAX( IF( TransTable[Fund Name] = 'Fund Analysis'!$D$6, TransTable[Date])), ""), ""))</f>
        <v/>
      </c>
      <c r="E488" s="11" t="str" cm="1">
        <f t="array" ref="E488">IFERROR(INDEX(TransTable[Transaction Type], SMALL( IF( 'Fund Analysis'!$D$6 = TransTable[Fund Name], ROW( TransTable[Fund Name]) - ROW( 'Transaction List'!$B$10) + 1), C487)), IFERROR(IF( C487-1 = COUNTIF(TransTable[Fund Name], 'Fund Analysis'!$D$6), "Current Value", ""), ""))</f>
        <v/>
      </c>
      <c r="F488" s="12" t="str" cm="1">
        <f t="array" ref="F488">IFERROR(IF(E488 = "Valuation", 0, INDEX(TransTable[Amount], SMALL( IF( 'Fund Analysis'!$D$6 = TransTable[Fund Name], ROW( TransTable[Fund Name]) - ROW( 'Transaction List'!$B$10) + 1), C487))), IFERROR(IF( C487-1 = COUNTIF(TransTable[Fund Name], 'Fund Analysis'!$D$6), VLOOKUP( $D$6, InvestTable[], MATCH( "Expected Valuation", InvestTable[#Headers], 0), FALSE), ""), ""))</f>
        <v/>
      </c>
      <c r="G488" s="13" t="str">
        <f>IFERROR(IF(C487-1 = COUNTIF(TransTable[Fund Name], 'Fund Analysis'!$D$6), XIRR($F$11:F488, $D$11:D488), ""), "")</f>
        <v/>
      </c>
      <c r="H488" s="13" t="str">
        <f>IFERROR(IF(C487-1 = COUNTIF(TransTable[Fund Name], 'Fund Analysis'!$D$6), MIRR($F$11:F488, 0, VLOOKUP($D$6, InvestTable[], 10, FALSE)), ""), "")</f>
        <v/>
      </c>
      <c r="I488" s="23" t="str">
        <f t="shared" si="16"/>
        <v/>
      </c>
    </row>
    <row r="489" spans="2:9" x14ac:dyDescent="0.2">
      <c r="B489" s="22"/>
      <c r="C489" s="20" t="str">
        <f t="shared" si="17"/>
        <v/>
      </c>
      <c r="D489" s="10" t="str" cm="1">
        <f t="array" ref="D489">IFERROR(INDEX(TransTable[Date], SMALL( IF( 'Fund Analysis'!$D$6 = TransTable[Fund Name], ROW( TransTable[Fund Name]) - ROW( 'Transaction List'!$B$10) + 1), 'Fund Analysis'!C488)), IFERROR(IF( C488-1 = COUNTIF(TransTable[Fund Name], 'Fund Analysis'!$D$6), MAX( IF( TransTable[Fund Name] = 'Fund Analysis'!$D$6, TransTable[Date])), ""), ""))</f>
        <v/>
      </c>
      <c r="E489" s="11" t="str" cm="1">
        <f t="array" ref="E489">IFERROR(INDEX(TransTable[Transaction Type], SMALL( IF( 'Fund Analysis'!$D$6 = TransTable[Fund Name], ROW( TransTable[Fund Name]) - ROW( 'Transaction List'!$B$10) + 1), C488)), IFERROR(IF( C488-1 = COUNTIF(TransTable[Fund Name], 'Fund Analysis'!$D$6), "Current Value", ""), ""))</f>
        <v/>
      </c>
      <c r="F489" s="12" t="str" cm="1">
        <f t="array" ref="F489">IFERROR(IF(E489 = "Valuation", 0, INDEX(TransTable[Amount], SMALL( IF( 'Fund Analysis'!$D$6 = TransTable[Fund Name], ROW( TransTable[Fund Name]) - ROW( 'Transaction List'!$B$10) + 1), C488))), IFERROR(IF( C488-1 = COUNTIF(TransTable[Fund Name], 'Fund Analysis'!$D$6), VLOOKUP( $D$6, InvestTable[], MATCH( "Expected Valuation", InvestTable[#Headers], 0), FALSE), ""), ""))</f>
        <v/>
      </c>
      <c r="G489" s="13" t="str">
        <f>IFERROR(IF(C488-1 = COUNTIF(TransTable[Fund Name], 'Fund Analysis'!$D$6), XIRR($F$11:F489, $D$11:D489), ""), "")</f>
        <v/>
      </c>
      <c r="H489" s="13" t="str">
        <f>IFERROR(IF(C488-1 = COUNTIF(TransTable[Fund Name], 'Fund Analysis'!$D$6), MIRR($F$11:F489, 0, VLOOKUP($D$6, InvestTable[], 10, FALSE)), ""), "")</f>
        <v/>
      </c>
      <c r="I489" s="23" t="str">
        <f t="shared" si="16"/>
        <v/>
      </c>
    </row>
    <row r="490" spans="2:9" x14ac:dyDescent="0.2">
      <c r="B490" s="22"/>
      <c r="C490" s="20" t="str">
        <f t="shared" si="17"/>
        <v/>
      </c>
      <c r="D490" s="10" t="str" cm="1">
        <f t="array" ref="D490">IFERROR(INDEX(TransTable[Date], SMALL( IF( 'Fund Analysis'!$D$6 = TransTable[Fund Name], ROW( TransTable[Fund Name]) - ROW( 'Transaction List'!$B$10) + 1), 'Fund Analysis'!C489)), IFERROR(IF( C489-1 = COUNTIF(TransTable[Fund Name], 'Fund Analysis'!$D$6), MAX( IF( TransTable[Fund Name] = 'Fund Analysis'!$D$6, TransTable[Date])), ""), ""))</f>
        <v/>
      </c>
      <c r="E490" s="11" t="str" cm="1">
        <f t="array" ref="E490">IFERROR(INDEX(TransTable[Transaction Type], SMALL( IF( 'Fund Analysis'!$D$6 = TransTable[Fund Name], ROW( TransTable[Fund Name]) - ROW( 'Transaction List'!$B$10) + 1), C489)), IFERROR(IF( C489-1 = COUNTIF(TransTable[Fund Name], 'Fund Analysis'!$D$6), "Current Value", ""), ""))</f>
        <v/>
      </c>
      <c r="F490" s="12" t="str" cm="1">
        <f t="array" ref="F490">IFERROR(IF(E490 = "Valuation", 0, INDEX(TransTable[Amount], SMALL( IF( 'Fund Analysis'!$D$6 = TransTable[Fund Name], ROW( TransTable[Fund Name]) - ROW( 'Transaction List'!$B$10) + 1), C489))), IFERROR(IF( C489-1 = COUNTIF(TransTable[Fund Name], 'Fund Analysis'!$D$6), VLOOKUP( $D$6, InvestTable[], MATCH( "Expected Valuation", InvestTable[#Headers], 0), FALSE), ""), ""))</f>
        <v/>
      </c>
      <c r="G490" s="13" t="str">
        <f>IFERROR(IF(C489-1 = COUNTIF(TransTable[Fund Name], 'Fund Analysis'!$D$6), XIRR($F$11:F490, $D$11:D490), ""), "")</f>
        <v/>
      </c>
      <c r="H490" s="13" t="str">
        <f>IFERROR(IF(C489-1 = COUNTIF(TransTable[Fund Name], 'Fund Analysis'!$D$6), MIRR($F$11:F490, 0, VLOOKUP($D$6, InvestTable[], 10, FALSE)), ""), "")</f>
        <v/>
      </c>
      <c r="I490" s="23" t="str">
        <f t="shared" si="16"/>
        <v/>
      </c>
    </row>
    <row r="491" spans="2:9" x14ac:dyDescent="0.2">
      <c r="B491" s="22"/>
      <c r="C491" s="20" t="str">
        <f t="shared" si="17"/>
        <v/>
      </c>
      <c r="D491" s="10" t="str" cm="1">
        <f t="array" ref="D491">IFERROR(INDEX(TransTable[Date], SMALL( IF( 'Fund Analysis'!$D$6 = TransTable[Fund Name], ROW( TransTable[Fund Name]) - ROW( 'Transaction List'!$B$10) + 1), 'Fund Analysis'!C490)), IFERROR(IF( C490-1 = COUNTIF(TransTable[Fund Name], 'Fund Analysis'!$D$6), MAX( IF( TransTable[Fund Name] = 'Fund Analysis'!$D$6, TransTable[Date])), ""), ""))</f>
        <v/>
      </c>
      <c r="E491" s="11" t="str" cm="1">
        <f t="array" ref="E491">IFERROR(INDEX(TransTable[Transaction Type], SMALL( IF( 'Fund Analysis'!$D$6 = TransTable[Fund Name], ROW( TransTable[Fund Name]) - ROW( 'Transaction List'!$B$10) + 1), C490)), IFERROR(IF( C490-1 = COUNTIF(TransTable[Fund Name], 'Fund Analysis'!$D$6), "Current Value", ""), ""))</f>
        <v/>
      </c>
      <c r="F491" s="12" t="str" cm="1">
        <f t="array" ref="F491">IFERROR(IF(E491 = "Valuation", 0, INDEX(TransTable[Amount], SMALL( IF( 'Fund Analysis'!$D$6 = TransTable[Fund Name], ROW( TransTable[Fund Name]) - ROW( 'Transaction List'!$B$10) + 1), C490))), IFERROR(IF( C490-1 = COUNTIF(TransTable[Fund Name], 'Fund Analysis'!$D$6), VLOOKUP( $D$6, InvestTable[], MATCH( "Expected Valuation", InvestTable[#Headers], 0), FALSE), ""), ""))</f>
        <v/>
      </c>
      <c r="G491" s="13" t="str">
        <f>IFERROR(IF(C490-1 = COUNTIF(TransTable[Fund Name], 'Fund Analysis'!$D$6), XIRR($F$11:F491, $D$11:D491), ""), "")</f>
        <v/>
      </c>
      <c r="H491" s="13" t="str">
        <f>IFERROR(IF(C490-1 = COUNTIF(TransTable[Fund Name], 'Fund Analysis'!$D$6), MIRR($F$11:F491, 0, VLOOKUP($D$6, InvestTable[], 10, FALSE)), ""), "")</f>
        <v/>
      </c>
      <c r="I491" s="23" t="str">
        <f t="shared" si="16"/>
        <v/>
      </c>
    </row>
    <row r="492" spans="2:9" x14ac:dyDescent="0.2">
      <c r="B492" s="22"/>
      <c r="C492" s="20" t="str">
        <f t="shared" si="17"/>
        <v/>
      </c>
      <c r="D492" s="10" t="str" cm="1">
        <f t="array" ref="D492">IFERROR(INDEX(TransTable[Date], SMALL( IF( 'Fund Analysis'!$D$6 = TransTable[Fund Name], ROW( TransTable[Fund Name]) - ROW( 'Transaction List'!$B$10) + 1), 'Fund Analysis'!C491)), IFERROR(IF( C491-1 = COUNTIF(TransTable[Fund Name], 'Fund Analysis'!$D$6), MAX( IF( TransTable[Fund Name] = 'Fund Analysis'!$D$6, TransTable[Date])), ""), ""))</f>
        <v/>
      </c>
      <c r="E492" s="11" t="str" cm="1">
        <f t="array" ref="E492">IFERROR(INDEX(TransTable[Transaction Type], SMALL( IF( 'Fund Analysis'!$D$6 = TransTable[Fund Name], ROW( TransTable[Fund Name]) - ROW( 'Transaction List'!$B$10) + 1), C491)), IFERROR(IF( C491-1 = COUNTIF(TransTable[Fund Name], 'Fund Analysis'!$D$6), "Current Value", ""), ""))</f>
        <v/>
      </c>
      <c r="F492" s="12" t="str" cm="1">
        <f t="array" ref="F492">IFERROR(IF(E492 = "Valuation", 0, INDEX(TransTable[Amount], SMALL( IF( 'Fund Analysis'!$D$6 = TransTable[Fund Name], ROW( TransTable[Fund Name]) - ROW( 'Transaction List'!$B$10) + 1), C491))), IFERROR(IF( C491-1 = COUNTIF(TransTable[Fund Name], 'Fund Analysis'!$D$6), VLOOKUP( $D$6, InvestTable[], MATCH( "Expected Valuation", InvestTable[#Headers], 0), FALSE), ""), ""))</f>
        <v/>
      </c>
      <c r="G492" s="13" t="str">
        <f>IFERROR(IF(C491-1 = COUNTIF(TransTable[Fund Name], 'Fund Analysis'!$D$6), XIRR($F$11:F492, $D$11:D492), ""), "")</f>
        <v/>
      </c>
      <c r="H492" s="13" t="str">
        <f>IFERROR(IF(C491-1 = COUNTIF(TransTable[Fund Name], 'Fund Analysis'!$D$6), MIRR($F$11:F492, 0, VLOOKUP($D$6, InvestTable[], 10, FALSE)), ""), "")</f>
        <v/>
      </c>
      <c r="I492" s="23" t="str">
        <f t="shared" si="16"/>
        <v/>
      </c>
    </row>
    <row r="493" spans="2:9" x14ac:dyDescent="0.2">
      <c r="B493" s="22"/>
      <c r="C493" s="20" t="str">
        <f t="shared" si="17"/>
        <v/>
      </c>
      <c r="D493" s="10" t="str" cm="1">
        <f t="array" ref="D493">IFERROR(INDEX(TransTable[Date], SMALL( IF( 'Fund Analysis'!$D$6 = TransTable[Fund Name], ROW( TransTable[Fund Name]) - ROW( 'Transaction List'!$B$10) + 1), 'Fund Analysis'!C492)), IFERROR(IF( C492-1 = COUNTIF(TransTable[Fund Name], 'Fund Analysis'!$D$6), MAX( IF( TransTable[Fund Name] = 'Fund Analysis'!$D$6, TransTable[Date])), ""), ""))</f>
        <v/>
      </c>
      <c r="E493" s="11" t="str" cm="1">
        <f t="array" ref="E493">IFERROR(INDEX(TransTable[Transaction Type], SMALL( IF( 'Fund Analysis'!$D$6 = TransTable[Fund Name], ROW( TransTable[Fund Name]) - ROW( 'Transaction List'!$B$10) + 1), C492)), IFERROR(IF( C492-1 = COUNTIF(TransTable[Fund Name], 'Fund Analysis'!$D$6), "Current Value", ""), ""))</f>
        <v/>
      </c>
      <c r="F493" s="12" t="str" cm="1">
        <f t="array" ref="F493">IFERROR(IF(E493 = "Valuation", 0, INDEX(TransTable[Amount], SMALL( IF( 'Fund Analysis'!$D$6 = TransTable[Fund Name], ROW( TransTable[Fund Name]) - ROW( 'Transaction List'!$B$10) + 1), C492))), IFERROR(IF( C492-1 = COUNTIF(TransTable[Fund Name], 'Fund Analysis'!$D$6), VLOOKUP( $D$6, InvestTable[], MATCH( "Expected Valuation", InvestTable[#Headers], 0), FALSE), ""), ""))</f>
        <v/>
      </c>
      <c r="G493" s="13" t="str">
        <f>IFERROR(IF(C492-1 = COUNTIF(TransTable[Fund Name], 'Fund Analysis'!$D$6), XIRR($F$11:F493, $D$11:D493), ""), "")</f>
        <v/>
      </c>
      <c r="H493" s="13" t="str">
        <f>IFERROR(IF(C492-1 = COUNTIF(TransTable[Fund Name], 'Fund Analysis'!$D$6), MIRR($F$11:F493, 0, VLOOKUP($D$6, InvestTable[], 10, FALSE)), ""), "")</f>
        <v/>
      </c>
      <c r="I493" s="23" t="str">
        <f t="shared" si="16"/>
        <v/>
      </c>
    </row>
    <row r="494" spans="2:9" x14ac:dyDescent="0.2">
      <c r="B494" s="22"/>
      <c r="C494" s="20" t="str">
        <f t="shared" si="17"/>
        <v/>
      </c>
      <c r="D494" s="10" t="str" cm="1">
        <f t="array" ref="D494">IFERROR(INDEX(TransTable[Date], SMALL( IF( 'Fund Analysis'!$D$6 = TransTable[Fund Name], ROW( TransTable[Fund Name]) - ROW( 'Transaction List'!$B$10) + 1), 'Fund Analysis'!C493)), IFERROR(IF( C493-1 = COUNTIF(TransTable[Fund Name], 'Fund Analysis'!$D$6), MAX( IF( TransTable[Fund Name] = 'Fund Analysis'!$D$6, TransTable[Date])), ""), ""))</f>
        <v/>
      </c>
      <c r="E494" s="11" t="str" cm="1">
        <f t="array" ref="E494">IFERROR(INDEX(TransTable[Transaction Type], SMALL( IF( 'Fund Analysis'!$D$6 = TransTable[Fund Name], ROW( TransTable[Fund Name]) - ROW( 'Transaction List'!$B$10) + 1), C493)), IFERROR(IF( C493-1 = COUNTIF(TransTable[Fund Name], 'Fund Analysis'!$D$6), "Current Value", ""), ""))</f>
        <v/>
      </c>
      <c r="F494" s="12" t="str" cm="1">
        <f t="array" ref="F494">IFERROR(IF(E494 = "Valuation", 0, INDEX(TransTable[Amount], SMALL( IF( 'Fund Analysis'!$D$6 = TransTable[Fund Name], ROW( TransTable[Fund Name]) - ROW( 'Transaction List'!$B$10) + 1), C493))), IFERROR(IF( C493-1 = COUNTIF(TransTable[Fund Name], 'Fund Analysis'!$D$6), VLOOKUP( $D$6, InvestTable[], MATCH( "Expected Valuation", InvestTable[#Headers], 0), FALSE), ""), ""))</f>
        <v/>
      </c>
      <c r="G494" s="13" t="str">
        <f>IFERROR(IF(C493-1 = COUNTIF(TransTable[Fund Name], 'Fund Analysis'!$D$6), XIRR($F$11:F494, $D$11:D494), ""), "")</f>
        <v/>
      </c>
      <c r="H494" s="13" t="str">
        <f>IFERROR(IF(C493-1 = COUNTIF(TransTable[Fund Name], 'Fund Analysis'!$D$6), MIRR($F$11:F494, 0, VLOOKUP($D$6, InvestTable[], 10, FALSE)), ""), "")</f>
        <v/>
      </c>
      <c r="I494" s="23" t="str">
        <f t="shared" si="16"/>
        <v/>
      </c>
    </row>
    <row r="495" spans="2:9" x14ac:dyDescent="0.2">
      <c r="B495" s="22"/>
      <c r="C495" s="20" t="str">
        <f t="shared" si="17"/>
        <v/>
      </c>
      <c r="D495" s="10" t="str" cm="1">
        <f t="array" ref="D495">IFERROR(INDEX(TransTable[Date], SMALL( IF( 'Fund Analysis'!$D$6 = TransTable[Fund Name], ROW( TransTable[Fund Name]) - ROW( 'Transaction List'!$B$10) + 1), 'Fund Analysis'!C494)), IFERROR(IF( C494-1 = COUNTIF(TransTable[Fund Name], 'Fund Analysis'!$D$6), MAX( IF( TransTable[Fund Name] = 'Fund Analysis'!$D$6, TransTable[Date])), ""), ""))</f>
        <v/>
      </c>
      <c r="E495" s="11" t="str" cm="1">
        <f t="array" ref="E495">IFERROR(INDEX(TransTable[Transaction Type], SMALL( IF( 'Fund Analysis'!$D$6 = TransTable[Fund Name], ROW( TransTable[Fund Name]) - ROW( 'Transaction List'!$B$10) + 1), C494)), IFERROR(IF( C494-1 = COUNTIF(TransTable[Fund Name], 'Fund Analysis'!$D$6), "Current Value", ""), ""))</f>
        <v/>
      </c>
      <c r="F495" s="12" t="str" cm="1">
        <f t="array" ref="F495">IFERROR(IF(E495 = "Valuation", 0, INDEX(TransTable[Amount], SMALL( IF( 'Fund Analysis'!$D$6 = TransTable[Fund Name], ROW( TransTable[Fund Name]) - ROW( 'Transaction List'!$B$10) + 1), C494))), IFERROR(IF( C494-1 = COUNTIF(TransTable[Fund Name], 'Fund Analysis'!$D$6), VLOOKUP( $D$6, InvestTable[], MATCH( "Expected Valuation", InvestTable[#Headers], 0), FALSE), ""), ""))</f>
        <v/>
      </c>
      <c r="G495" s="13" t="str">
        <f>IFERROR(IF(C494-1 = COUNTIF(TransTable[Fund Name], 'Fund Analysis'!$D$6), XIRR($F$11:F495, $D$11:D495), ""), "")</f>
        <v/>
      </c>
      <c r="H495" s="13" t="str">
        <f>IFERROR(IF(C494-1 = COUNTIF(TransTable[Fund Name], 'Fund Analysis'!$D$6), MIRR($F$11:F495, 0, VLOOKUP($D$6, InvestTable[], 10, FALSE)), ""), "")</f>
        <v/>
      </c>
      <c r="I495" s="23" t="str">
        <f t="shared" si="16"/>
        <v/>
      </c>
    </row>
    <row r="496" spans="2:9" x14ac:dyDescent="0.2">
      <c r="B496" s="22"/>
      <c r="C496" s="20" t="str">
        <f t="shared" si="17"/>
        <v/>
      </c>
      <c r="D496" s="10" t="str" cm="1">
        <f t="array" ref="D496">IFERROR(INDEX(TransTable[Date], SMALL( IF( 'Fund Analysis'!$D$6 = TransTable[Fund Name], ROW( TransTable[Fund Name]) - ROW( 'Transaction List'!$B$10) + 1), 'Fund Analysis'!C495)), IFERROR(IF( C495-1 = COUNTIF(TransTable[Fund Name], 'Fund Analysis'!$D$6), MAX( IF( TransTable[Fund Name] = 'Fund Analysis'!$D$6, TransTable[Date])), ""), ""))</f>
        <v/>
      </c>
      <c r="E496" s="11" t="str" cm="1">
        <f t="array" ref="E496">IFERROR(INDEX(TransTable[Transaction Type], SMALL( IF( 'Fund Analysis'!$D$6 = TransTable[Fund Name], ROW( TransTable[Fund Name]) - ROW( 'Transaction List'!$B$10) + 1), C495)), IFERROR(IF( C495-1 = COUNTIF(TransTable[Fund Name], 'Fund Analysis'!$D$6), "Current Value", ""), ""))</f>
        <v/>
      </c>
      <c r="F496" s="12" t="str" cm="1">
        <f t="array" ref="F496">IFERROR(IF(E496 = "Valuation", 0, INDEX(TransTable[Amount], SMALL( IF( 'Fund Analysis'!$D$6 = TransTable[Fund Name], ROW( TransTable[Fund Name]) - ROW( 'Transaction List'!$B$10) + 1), C495))), IFERROR(IF( C495-1 = COUNTIF(TransTable[Fund Name], 'Fund Analysis'!$D$6), VLOOKUP( $D$6, InvestTable[], MATCH( "Expected Valuation", InvestTable[#Headers], 0), FALSE), ""), ""))</f>
        <v/>
      </c>
      <c r="G496" s="13" t="str">
        <f>IFERROR(IF(C495-1 = COUNTIF(TransTable[Fund Name], 'Fund Analysis'!$D$6), XIRR($F$11:F496, $D$11:D496), ""), "")</f>
        <v/>
      </c>
      <c r="H496" s="13" t="str">
        <f>IFERROR(IF(C495-1 = COUNTIF(TransTable[Fund Name], 'Fund Analysis'!$D$6), MIRR($F$11:F496, 0, VLOOKUP($D$6, InvestTable[], 10, FALSE)), ""), "")</f>
        <v/>
      </c>
      <c r="I496" s="23" t="str">
        <f t="shared" si="16"/>
        <v/>
      </c>
    </row>
    <row r="497" spans="2:9" x14ac:dyDescent="0.2">
      <c r="B497" s="22"/>
      <c r="C497" s="20" t="str">
        <f t="shared" si="17"/>
        <v/>
      </c>
      <c r="D497" s="10" t="str" cm="1">
        <f t="array" ref="D497">IFERROR(INDEX(TransTable[Date], SMALL( IF( 'Fund Analysis'!$D$6 = TransTable[Fund Name], ROW( TransTable[Fund Name]) - ROW( 'Transaction List'!$B$10) + 1), 'Fund Analysis'!C496)), IFERROR(IF( C496-1 = COUNTIF(TransTable[Fund Name], 'Fund Analysis'!$D$6), MAX( IF( TransTable[Fund Name] = 'Fund Analysis'!$D$6, TransTable[Date])), ""), ""))</f>
        <v/>
      </c>
      <c r="E497" s="11" t="str" cm="1">
        <f t="array" ref="E497">IFERROR(INDEX(TransTable[Transaction Type], SMALL( IF( 'Fund Analysis'!$D$6 = TransTable[Fund Name], ROW( TransTable[Fund Name]) - ROW( 'Transaction List'!$B$10) + 1), C496)), IFERROR(IF( C496-1 = COUNTIF(TransTable[Fund Name], 'Fund Analysis'!$D$6), "Current Value", ""), ""))</f>
        <v/>
      </c>
      <c r="F497" s="12" t="str" cm="1">
        <f t="array" ref="F497">IFERROR(IF(E497 = "Valuation", 0, INDEX(TransTable[Amount], SMALL( IF( 'Fund Analysis'!$D$6 = TransTable[Fund Name], ROW( TransTable[Fund Name]) - ROW( 'Transaction List'!$B$10) + 1), C496))), IFERROR(IF( C496-1 = COUNTIF(TransTable[Fund Name], 'Fund Analysis'!$D$6), VLOOKUP( $D$6, InvestTable[], MATCH( "Expected Valuation", InvestTable[#Headers], 0), FALSE), ""), ""))</f>
        <v/>
      </c>
      <c r="G497" s="13" t="str">
        <f>IFERROR(IF(C496-1 = COUNTIF(TransTable[Fund Name], 'Fund Analysis'!$D$6), XIRR($F$11:F497, $D$11:D497), ""), "")</f>
        <v/>
      </c>
      <c r="H497" s="13" t="str">
        <f>IFERROR(IF(C496-1 = COUNTIF(TransTable[Fund Name], 'Fund Analysis'!$D$6), MIRR($F$11:F497, 0, VLOOKUP($D$6, InvestTable[], 10, FALSE)), ""), "")</f>
        <v/>
      </c>
      <c r="I497" s="23" t="str">
        <f t="shared" si="16"/>
        <v/>
      </c>
    </row>
    <row r="498" spans="2:9" x14ac:dyDescent="0.2">
      <c r="B498" s="22"/>
      <c r="C498" s="20" t="str">
        <f t="shared" si="17"/>
        <v/>
      </c>
      <c r="D498" s="10" t="str" cm="1">
        <f t="array" ref="D498">IFERROR(INDEX(TransTable[Date], SMALL( IF( 'Fund Analysis'!$D$6 = TransTable[Fund Name], ROW( TransTable[Fund Name]) - ROW( 'Transaction List'!$B$10) + 1), 'Fund Analysis'!C497)), IFERROR(IF( C497-1 = COUNTIF(TransTable[Fund Name], 'Fund Analysis'!$D$6), MAX( IF( TransTable[Fund Name] = 'Fund Analysis'!$D$6, TransTable[Date])), ""), ""))</f>
        <v/>
      </c>
      <c r="E498" s="11" t="str" cm="1">
        <f t="array" ref="E498">IFERROR(INDEX(TransTable[Transaction Type], SMALL( IF( 'Fund Analysis'!$D$6 = TransTable[Fund Name], ROW( TransTable[Fund Name]) - ROW( 'Transaction List'!$B$10) + 1), C497)), IFERROR(IF( C497-1 = COUNTIF(TransTable[Fund Name], 'Fund Analysis'!$D$6), "Current Value", ""), ""))</f>
        <v/>
      </c>
      <c r="F498" s="12" t="str" cm="1">
        <f t="array" ref="F498">IFERROR(IF(E498 = "Valuation", 0, INDEX(TransTable[Amount], SMALL( IF( 'Fund Analysis'!$D$6 = TransTable[Fund Name], ROW( TransTable[Fund Name]) - ROW( 'Transaction List'!$B$10) + 1), C497))), IFERROR(IF( C497-1 = COUNTIF(TransTable[Fund Name], 'Fund Analysis'!$D$6), VLOOKUP( $D$6, InvestTable[], MATCH( "Expected Valuation", InvestTable[#Headers], 0), FALSE), ""), ""))</f>
        <v/>
      </c>
      <c r="G498" s="13" t="str">
        <f>IFERROR(IF(C497-1 = COUNTIF(TransTable[Fund Name], 'Fund Analysis'!$D$6), XIRR($F$11:F498, $D$11:D498), ""), "")</f>
        <v/>
      </c>
      <c r="H498" s="13" t="str">
        <f>IFERROR(IF(C497-1 = COUNTIF(TransTable[Fund Name], 'Fund Analysis'!$D$6), MIRR($F$11:F498, 0, VLOOKUP($D$6, InvestTable[], 10, FALSE)), ""), "")</f>
        <v/>
      </c>
      <c r="I498" s="23" t="str">
        <f t="shared" si="16"/>
        <v/>
      </c>
    </row>
    <row r="499" spans="2:9" x14ac:dyDescent="0.2">
      <c r="B499" s="22"/>
      <c r="C499" s="20" t="str">
        <f t="shared" si="17"/>
        <v/>
      </c>
      <c r="D499" s="10" t="str" cm="1">
        <f t="array" ref="D499">IFERROR(INDEX(TransTable[Date], SMALL( IF( 'Fund Analysis'!$D$6 = TransTable[Fund Name], ROW( TransTable[Fund Name]) - ROW( 'Transaction List'!$B$10) + 1), 'Fund Analysis'!C498)), IFERROR(IF( C498-1 = COUNTIF(TransTable[Fund Name], 'Fund Analysis'!$D$6), MAX( IF( TransTable[Fund Name] = 'Fund Analysis'!$D$6, TransTable[Date])), ""), ""))</f>
        <v/>
      </c>
      <c r="E499" s="11" t="str" cm="1">
        <f t="array" ref="E499">IFERROR(INDEX(TransTable[Transaction Type], SMALL( IF( 'Fund Analysis'!$D$6 = TransTable[Fund Name], ROW( TransTable[Fund Name]) - ROW( 'Transaction List'!$B$10) + 1), C498)), IFERROR(IF( C498-1 = COUNTIF(TransTable[Fund Name], 'Fund Analysis'!$D$6), "Current Value", ""), ""))</f>
        <v/>
      </c>
      <c r="F499" s="12" t="str" cm="1">
        <f t="array" ref="F499">IFERROR(IF(E499 = "Valuation", 0, INDEX(TransTable[Amount], SMALL( IF( 'Fund Analysis'!$D$6 = TransTable[Fund Name], ROW( TransTable[Fund Name]) - ROW( 'Transaction List'!$B$10) + 1), C498))), IFERROR(IF( C498-1 = COUNTIF(TransTable[Fund Name], 'Fund Analysis'!$D$6), VLOOKUP( $D$6, InvestTable[], MATCH( "Expected Valuation", InvestTable[#Headers], 0), FALSE), ""), ""))</f>
        <v/>
      </c>
      <c r="G499" s="13" t="str">
        <f>IFERROR(IF(C498-1 = COUNTIF(TransTable[Fund Name], 'Fund Analysis'!$D$6), XIRR($F$11:F499, $D$11:D499), ""), "")</f>
        <v/>
      </c>
      <c r="H499" s="13" t="str">
        <f>IFERROR(IF(C498-1 = COUNTIF(TransTable[Fund Name], 'Fund Analysis'!$D$6), MIRR($F$11:F499, 0, VLOOKUP($D$6, InvestTable[], 10, FALSE)), ""), "")</f>
        <v/>
      </c>
      <c r="I499" s="23" t="str">
        <f t="shared" si="16"/>
        <v/>
      </c>
    </row>
    <row r="500" spans="2:9" x14ac:dyDescent="0.2">
      <c r="B500" s="22"/>
      <c r="C500" s="20" t="str">
        <f t="shared" si="17"/>
        <v/>
      </c>
      <c r="D500" s="10" t="str" cm="1">
        <f t="array" ref="D500">IFERROR(INDEX(TransTable[Date], SMALL( IF( 'Fund Analysis'!$D$6 = TransTable[Fund Name], ROW( TransTable[Fund Name]) - ROW( 'Transaction List'!$B$10) + 1), 'Fund Analysis'!C499)), IFERROR(IF( C499-1 = COUNTIF(TransTable[Fund Name], 'Fund Analysis'!$D$6), MAX( IF( TransTable[Fund Name] = 'Fund Analysis'!$D$6, TransTable[Date])), ""), ""))</f>
        <v/>
      </c>
      <c r="E500" s="11" t="str" cm="1">
        <f t="array" ref="E500">IFERROR(INDEX(TransTable[Transaction Type], SMALL( IF( 'Fund Analysis'!$D$6 = TransTable[Fund Name], ROW( TransTable[Fund Name]) - ROW( 'Transaction List'!$B$10) + 1), C499)), IFERROR(IF( C499-1 = COUNTIF(TransTable[Fund Name], 'Fund Analysis'!$D$6), "Current Value", ""), ""))</f>
        <v/>
      </c>
      <c r="F500" s="12" t="str" cm="1">
        <f t="array" ref="F500">IFERROR(IF(E500 = "Valuation", 0, INDEX(TransTable[Amount], SMALL( IF( 'Fund Analysis'!$D$6 = TransTable[Fund Name], ROW( TransTable[Fund Name]) - ROW( 'Transaction List'!$B$10) + 1), C499))), IFERROR(IF( C499-1 = COUNTIF(TransTable[Fund Name], 'Fund Analysis'!$D$6), VLOOKUP( $D$6, InvestTable[], MATCH( "Expected Valuation", InvestTable[#Headers], 0), FALSE), ""), ""))</f>
        <v/>
      </c>
      <c r="G500" s="13" t="str">
        <f>IFERROR(IF(C499-1 = COUNTIF(TransTable[Fund Name], 'Fund Analysis'!$D$6), XIRR($F$11:F500, $D$11:D500), ""), "")</f>
        <v/>
      </c>
      <c r="H500" s="13" t="str">
        <f>IFERROR(IF(C499-1 = COUNTIF(TransTable[Fund Name], 'Fund Analysis'!$D$6), MIRR($F$11:F500, 0, VLOOKUP($D$6, InvestTable[], 10, FALSE)), ""), "")</f>
        <v/>
      </c>
      <c r="I500" s="23" t="str">
        <f t="shared" si="16"/>
        <v/>
      </c>
    </row>
    <row r="501" spans="2:9" x14ac:dyDescent="0.2">
      <c r="B501" s="22"/>
      <c r="C501" s="20" t="str">
        <f t="shared" si="17"/>
        <v/>
      </c>
      <c r="D501" s="10" t="str" cm="1">
        <f t="array" ref="D501">IFERROR(INDEX(TransTable[Date], SMALL( IF( 'Fund Analysis'!$D$6 = TransTable[Fund Name], ROW( TransTable[Fund Name]) - ROW( 'Transaction List'!$B$10) + 1), 'Fund Analysis'!C500)), IFERROR(IF( C500-1 = COUNTIF(TransTable[Fund Name], 'Fund Analysis'!$D$6), MAX( IF( TransTable[Fund Name] = 'Fund Analysis'!$D$6, TransTable[Date])), ""), ""))</f>
        <v/>
      </c>
      <c r="E501" s="11" t="str" cm="1">
        <f t="array" ref="E501">IFERROR(INDEX(TransTable[Transaction Type], SMALL( IF( 'Fund Analysis'!$D$6 = TransTable[Fund Name], ROW( TransTable[Fund Name]) - ROW( 'Transaction List'!$B$10) + 1), C500)), IFERROR(IF( C500-1 = COUNTIF(TransTable[Fund Name], 'Fund Analysis'!$D$6), "Current Value", ""), ""))</f>
        <v/>
      </c>
      <c r="F501" s="12" t="str" cm="1">
        <f t="array" ref="F501">IFERROR(IF(E501 = "Valuation", 0, INDEX(TransTable[Amount], SMALL( IF( 'Fund Analysis'!$D$6 = TransTable[Fund Name], ROW( TransTable[Fund Name]) - ROW( 'Transaction List'!$B$10) + 1), C500))), IFERROR(IF( C500-1 = COUNTIF(TransTable[Fund Name], 'Fund Analysis'!$D$6), VLOOKUP( $D$6, InvestTable[], MATCH( "Expected Valuation", InvestTable[#Headers], 0), FALSE), ""), ""))</f>
        <v/>
      </c>
      <c r="G501" s="13" t="str">
        <f>IFERROR(IF(C500-1 = COUNTIF(TransTable[Fund Name], 'Fund Analysis'!$D$6), XIRR($F$11:F501, $D$11:D501), ""), "")</f>
        <v/>
      </c>
      <c r="H501" s="13" t="str">
        <f>IFERROR(IF(C500-1 = COUNTIF(TransTable[Fund Name], 'Fund Analysis'!$D$6), MIRR($F$11:F501, 0, VLOOKUP($D$6, InvestTable[], 10, FALSE)), ""), "")</f>
        <v/>
      </c>
      <c r="I501" s="23" t="str">
        <f t="shared" si="16"/>
        <v/>
      </c>
    </row>
    <row r="502" spans="2:9" x14ac:dyDescent="0.2">
      <c r="B502" s="22"/>
      <c r="C502" s="20" t="str">
        <f t="shared" si="17"/>
        <v/>
      </c>
      <c r="D502" s="10" t="str" cm="1">
        <f t="array" ref="D502">IFERROR(INDEX(TransTable[Date], SMALL( IF( 'Fund Analysis'!$D$6 = TransTable[Fund Name], ROW( TransTable[Fund Name]) - ROW( 'Transaction List'!$B$10) + 1), 'Fund Analysis'!C501)), IFERROR(IF( C501-1 = COUNTIF(TransTable[Fund Name], 'Fund Analysis'!$D$6), MAX( IF( TransTable[Fund Name] = 'Fund Analysis'!$D$6, TransTable[Date])), ""), ""))</f>
        <v/>
      </c>
      <c r="E502" s="11" t="str" cm="1">
        <f t="array" ref="E502">IFERROR(INDEX(TransTable[Transaction Type], SMALL( IF( 'Fund Analysis'!$D$6 = TransTable[Fund Name], ROW( TransTable[Fund Name]) - ROW( 'Transaction List'!$B$10) + 1), C501)), IFERROR(IF( C501-1 = COUNTIF(TransTable[Fund Name], 'Fund Analysis'!$D$6), "Current Value", ""), ""))</f>
        <v/>
      </c>
      <c r="F502" s="12" t="str" cm="1">
        <f t="array" ref="F502">IFERROR(IF(E502 = "Valuation", 0, INDEX(TransTable[Amount], SMALL( IF( 'Fund Analysis'!$D$6 = TransTable[Fund Name], ROW( TransTable[Fund Name]) - ROW( 'Transaction List'!$B$10) + 1), C501))), IFERROR(IF( C501-1 = COUNTIF(TransTable[Fund Name], 'Fund Analysis'!$D$6), VLOOKUP( $D$6, InvestTable[], MATCH( "Expected Valuation", InvestTable[#Headers], 0), FALSE), ""), ""))</f>
        <v/>
      </c>
      <c r="G502" s="13" t="str">
        <f>IFERROR(IF(C501-1 = COUNTIF(TransTable[Fund Name], 'Fund Analysis'!$D$6), XIRR($F$11:F502, $D$11:D502), ""), "")</f>
        <v/>
      </c>
      <c r="H502" s="13" t="str">
        <f>IFERROR(IF(C501-1 = COUNTIF(TransTable[Fund Name], 'Fund Analysis'!$D$6), MIRR($F$11:F502, 0, VLOOKUP($D$6, InvestTable[], 10, FALSE)), ""), "")</f>
        <v/>
      </c>
      <c r="I502" s="23" t="str">
        <f t="shared" si="16"/>
        <v/>
      </c>
    </row>
    <row r="503" spans="2:9" x14ac:dyDescent="0.2">
      <c r="B503" s="22"/>
      <c r="C503" s="20" t="str">
        <f t="shared" si="17"/>
        <v/>
      </c>
      <c r="D503" s="10" t="str" cm="1">
        <f t="array" ref="D503">IFERROR(INDEX(TransTable[Date], SMALL( IF( 'Fund Analysis'!$D$6 = TransTable[Fund Name], ROW( TransTable[Fund Name]) - ROW( 'Transaction List'!$B$10) + 1), 'Fund Analysis'!C502)), IFERROR(IF( C502-1 = COUNTIF(TransTable[Fund Name], 'Fund Analysis'!$D$6), MAX( IF( TransTable[Fund Name] = 'Fund Analysis'!$D$6, TransTable[Date])), ""), ""))</f>
        <v/>
      </c>
      <c r="E503" s="11" t="str" cm="1">
        <f t="array" ref="E503">IFERROR(INDEX(TransTable[Transaction Type], SMALL( IF( 'Fund Analysis'!$D$6 = TransTable[Fund Name], ROW( TransTable[Fund Name]) - ROW( 'Transaction List'!$B$10) + 1), C502)), IFERROR(IF( C502-1 = COUNTIF(TransTable[Fund Name], 'Fund Analysis'!$D$6), "Current Value", ""), ""))</f>
        <v/>
      </c>
      <c r="F503" s="12" t="str" cm="1">
        <f t="array" ref="F503">IFERROR(IF(E503 = "Valuation", 0, INDEX(TransTable[Amount], SMALL( IF( 'Fund Analysis'!$D$6 = TransTable[Fund Name], ROW( TransTable[Fund Name]) - ROW( 'Transaction List'!$B$10) + 1), C502))), IFERROR(IF( C502-1 = COUNTIF(TransTable[Fund Name], 'Fund Analysis'!$D$6), VLOOKUP( $D$6, InvestTable[], MATCH( "Expected Valuation", InvestTable[#Headers], 0), FALSE), ""), ""))</f>
        <v/>
      </c>
      <c r="G503" s="13" t="str">
        <f>IFERROR(IF(C502-1 = COUNTIF(TransTable[Fund Name], 'Fund Analysis'!$D$6), XIRR($F$11:F503, $D$11:D503), ""), "")</f>
        <v/>
      </c>
      <c r="H503" s="13" t="str">
        <f>IFERROR(IF(C502-1 = COUNTIF(TransTable[Fund Name], 'Fund Analysis'!$D$6), MIRR($F$11:F503, 0, VLOOKUP($D$6, InvestTable[], 10, FALSE)), ""), "")</f>
        <v/>
      </c>
      <c r="I503" s="23" t="str">
        <f t="shared" si="16"/>
        <v/>
      </c>
    </row>
    <row r="504" spans="2:9" x14ac:dyDescent="0.2">
      <c r="B504" s="22"/>
      <c r="C504" s="20" t="str">
        <f t="shared" si="17"/>
        <v/>
      </c>
      <c r="D504" s="10" t="str" cm="1">
        <f t="array" ref="D504">IFERROR(INDEX(TransTable[Date], SMALL( IF( 'Fund Analysis'!$D$6 = TransTable[Fund Name], ROW( TransTable[Fund Name]) - ROW( 'Transaction List'!$B$10) + 1), 'Fund Analysis'!C503)), IFERROR(IF( C503-1 = COUNTIF(TransTable[Fund Name], 'Fund Analysis'!$D$6), MAX( IF( TransTable[Fund Name] = 'Fund Analysis'!$D$6, TransTable[Date])), ""), ""))</f>
        <v/>
      </c>
      <c r="E504" s="11" t="str" cm="1">
        <f t="array" ref="E504">IFERROR(INDEX(TransTable[Transaction Type], SMALL( IF( 'Fund Analysis'!$D$6 = TransTable[Fund Name], ROW( TransTable[Fund Name]) - ROW( 'Transaction List'!$B$10) + 1), C503)), IFERROR(IF( C503-1 = COUNTIF(TransTable[Fund Name], 'Fund Analysis'!$D$6), "Current Value", ""), ""))</f>
        <v/>
      </c>
      <c r="F504" s="12" t="str" cm="1">
        <f t="array" ref="F504">IFERROR(IF(E504 = "Valuation", 0, INDEX(TransTable[Amount], SMALL( IF( 'Fund Analysis'!$D$6 = TransTable[Fund Name], ROW( TransTable[Fund Name]) - ROW( 'Transaction List'!$B$10) + 1), C503))), IFERROR(IF( C503-1 = COUNTIF(TransTable[Fund Name], 'Fund Analysis'!$D$6), VLOOKUP( $D$6, InvestTable[], MATCH( "Expected Valuation", InvestTable[#Headers], 0), FALSE), ""), ""))</f>
        <v/>
      </c>
      <c r="G504" s="13" t="str">
        <f>IFERROR(IF(C503-1 = COUNTIF(TransTable[Fund Name], 'Fund Analysis'!$D$6), XIRR($F$11:F504, $D$11:D504), ""), "")</f>
        <v/>
      </c>
      <c r="H504" s="13" t="str">
        <f>IFERROR(IF(C503-1 = COUNTIF(TransTable[Fund Name], 'Fund Analysis'!$D$6), MIRR($F$11:F504, 0, VLOOKUP($D$6, InvestTable[], 10, FALSE)), ""), "")</f>
        <v/>
      </c>
      <c r="I504" s="23" t="str">
        <f t="shared" si="16"/>
        <v/>
      </c>
    </row>
    <row r="505" spans="2:9" x14ac:dyDescent="0.2">
      <c r="B505" s="22"/>
      <c r="C505" s="21" t="str">
        <f t="shared" si="17"/>
        <v/>
      </c>
      <c r="D505" s="42" t="str" cm="1">
        <f t="array" ref="D505">IFERROR(INDEX(TransTable[Date], SMALL( IF( 'Fund Analysis'!$D$6 = TransTable[Fund Name], ROW( TransTable[Fund Name]) - ROW( 'Transaction List'!$B$10) + 1), 'Fund Analysis'!C504)), IFERROR(IF( C504-1 = COUNTIF(TransTable[Fund Name], 'Fund Analysis'!$D$6), MAX( IF( TransTable[Fund Name] = 'Fund Analysis'!$D$6, TransTable[Date])), ""), ""))</f>
        <v/>
      </c>
      <c r="E505" s="14" t="str" cm="1">
        <f t="array" ref="E505">IFERROR(INDEX(TransTable[Transaction Type], SMALL( IF( 'Fund Analysis'!$D$6 = TransTable[Fund Name], ROW( TransTable[Fund Name]) - ROW( 'Transaction List'!$B$10) + 1), C504)), IFERROR(IF( C504-1 = COUNTIF(TransTable[Fund Name], 'Fund Analysis'!$D$6), "Current Value", ""), ""))</f>
        <v/>
      </c>
      <c r="F505" s="15" t="str" cm="1">
        <f t="array" ref="F505">IFERROR(IF(E505 = "Valuation", 0, INDEX(TransTable[Amount], SMALL( IF( 'Fund Analysis'!$D$6 = TransTable[Fund Name], ROW( TransTable[Fund Name]) - ROW( 'Transaction List'!$B$10) + 1), C504))), IFERROR(IF( C504-1 = COUNTIF(TransTable[Fund Name], 'Fund Analysis'!$D$6), VLOOKUP( $D$6, InvestTable[], MATCH( "Expected Valuation", InvestTable[#Headers], 0), FALSE), ""), ""))</f>
        <v/>
      </c>
      <c r="G505" s="16" t="str">
        <f>IFERROR(IF(C504-1 = COUNTIF(TransTable[Fund Name], 'Fund Analysis'!$D$6), XIRR($F$11:F505, $D$11:D505), ""), "")</f>
        <v/>
      </c>
      <c r="H505" s="16" t="str">
        <f>IFERROR(IF(C504-1 = COUNTIF(TransTable[Fund Name], 'Fund Analysis'!$D$6), MIRR($F$11:F505, 0, VLOOKUP($D$6, InvestTable[], 10, FALSE)), ""), "")</f>
        <v/>
      </c>
      <c r="I505" s="24" t="str">
        <f t="shared" si="16"/>
        <v/>
      </c>
    </row>
  </sheetData>
  <mergeCells count="2">
    <mergeCell ref="D6:E6"/>
    <mergeCell ref="D7:E7"/>
  </mergeCells>
  <dataValidations count="1">
    <dataValidation type="list" allowBlank="1" showInputMessage="1" showErrorMessage="1" sqref="D6:E6" xr:uid="{A63E7A3E-13A1-F44E-BC62-CFA5299B1293}">
      <formula1>INDIRECT("InvestTable[Fund Name]")</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Getting Started</vt:lpstr>
      <vt:lpstr>Portfolio Dashboard</vt:lpstr>
      <vt:lpstr>Investment List</vt:lpstr>
      <vt:lpstr>Transaction List</vt:lpstr>
      <vt:lpstr>Fund Analysis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Morgan Moench</dc:creator>
  <cp:lastModifiedBy>Morgan Moench</cp:lastModifiedBy>
  <dcterms:created xsi:type="dcterms:W3CDTF">2022-03-03T03:47:42Z</dcterms:created>
  <dcterms:modified xsi:type="dcterms:W3CDTF">2022-03-09T02:24:22Z</dcterms:modified>
</cp:coreProperties>
</file>